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F2B1679-F6A0-4F27-AE4E-264F2712B6E4}" xr6:coauthVersionLast="47" xr6:coauthVersionMax="47" xr10:uidLastSave="{00000000-0000-0000-0000-000000000000}"/>
  <bookViews>
    <workbookView xWindow="-110" yWindow="-110" windowWidth="19420" windowHeight="11500" xr2:uid="{D11CF2C0-131F-4670-AFF8-9C1A2CAA644A}"/>
  </bookViews>
  <sheets>
    <sheet name="Calculadora" sheetId="1" r:id="rId1"/>
    <sheet name="Tablas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1" l="1"/>
  <c r="B25" i="1"/>
  <c r="B21" i="1"/>
  <c r="C16" i="1" l="1"/>
  <c r="B22" i="1"/>
  <c r="B23" i="1"/>
  <c r="B16" i="1"/>
  <c r="B24" i="1" l="1"/>
  <c r="B27" i="1" s="1" a="1"/>
  <c r="B27" i="1" s="1"/>
  <c r="B28" i="1" a="1"/>
  <c r="B28" i="1" s="1"/>
  <c r="B26" i="1" l="1" a="1"/>
  <c r="B26" i="1" s="1"/>
  <c r="B14" i="1" s="1"/>
  <c r="B15" i="1" s="1"/>
  <c r="C14" i="1"/>
  <c r="B17" i="1" l="1"/>
  <c r="B18" i="1" s="1"/>
  <c r="C15" i="1"/>
  <c r="C17" i="1"/>
  <c r="C18" i="1" s="1"/>
  <c r="F15" i="1" s="1"/>
  <c r="F14" i="1"/>
  <c r="F16" i="1"/>
  <c r="D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<sst xmlns="http://schemas.openxmlformats.org/spreadsheetml/2006/main" count="225" uniqueCount="98">
  <si>
    <t>Límite inferior</t>
  </si>
  <si>
    <t>Límite superior</t>
  </si>
  <si>
    <t>Tipo estatal</t>
  </si>
  <si>
    <t>Tipo retención</t>
  </si>
  <si>
    <t>Comunidad / ciudad</t>
  </si>
  <si>
    <t>Tipo autonómico</t>
  </si>
  <si>
    <t>Andalucía</t>
  </si>
  <si>
    <t>Aragón</t>
  </si>
  <si>
    <t>Principado de Asturias</t>
  </si>
  <si>
    <t>Illes Balears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</si>
  <si>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</si>
  <si>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</si>
  <si>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</si>
  <si>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</si>
  <si>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</si>
  <si>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</si>
  <si>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</si>
  <si>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</si>
  <si>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</si>
  <si>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La Rioja</t>
  </si>
  <si>
    <t>Región de Murcia</t>
  </si>
  <si>
    <t>Ceuta</t>
  </si>
  <si>
    <t>Melilla</t>
  </si>
  <si>
    <t>Parámetro 2026</t>
  </si>
  <si>
    <t>Valor</t>
  </si>
  <si>
    <t>Base máxima cotización anual</t>
  </si>
  <si>
    <t>Contingencias comunes trabajador</t>
  </si>
  <si>
    <t>Desempleo indefinido trabajador</t>
  </si>
  <si>
    <t>Formación profesional trabajador</t>
  </si>
  <si>
    <t>MEI trabajador</t>
  </si>
  <si>
    <t>Gasto general deducible</t>
  </si>
  <si>
    <t>Mínimo contribuyente</t>
  </si>
  <si>
    <t>Mínimo discapacidad 33%-64%</t>
  </si>
  <si>
    <t>Mínimo discapacidad ≥65%</t>
  </si>
  <si>
    <t>Gasto trabajador activo discapacidad 33%-64%</t>
  </si>
  <si>
    <t>Gasto trabajador activo discapacidad ≥65%</t>
  </si>
  <si>
    <t>Situaciones familiares</t>
  </si>
  <si>
    <t>1 - Monoparental con hijos</t>
  </si>
  <si>
    <t>2 - Casado/a, cónyuge con rentas ≤ 1.500 €</t>
  </si>
  <si>
    <t>3 - Otras situaciones</t>
  </si>
  <si>
    <t>Discapacidad</t>
  </si>
  <si>
    <t>Sin discapacidad</t>
  </si>
  <si>
    <t>33%-64%</t>
  </si>
  <si>
    <t>≥65%</t>
  </si>
  <si>
    <t>Comunidades / ciudades</t>
  </si>
  <si>
    <t>Navarra</t>
  </si>
  <si>
    <t>País Vasco</t>
  </si>
  <si>
    <t>Número de pagas</t>
  </si>
  <si>
    <t>Estimación de retención y cuota anual · Régimen aplicable desde 10/09/2026</t>
  </si>
  <si>
    <t>DATOS DE ENTRADA</t>
  </si>
  <si>
    <t>Salario bruto anual</t>
  </si>
  <si>
    <t>Situación familiar</t>
  </si>
  <si>
    <t>Número de hijos</t>
  </si>
  <si>
    <t>Comunidad autónoma</t>
  </si>
  <si>
    <t>RESULTADOS</t>
  </si>
  <si>
    <t>Retención nómina</t>
  </si>
  <si>
    <t>Cuota anual por tramos</t>
  </si>
  <si>
    <t>IRPF anual estimado</t>
  </si>
  <si>
    <t>Tipo efectivo sobre bruto</t>
  </si>
  <si>
    <t>Seguridad Social anual</t>
  </si>
  <si>
    <t>Sueldo neto anual</t>
  </si>
  <si>
    <t>Sueldo neto por paga</t>
  </si>
  <si>
    <t>DESGLOSE DEL CÁLCULO</t>
  </si>
  <si>
    <t>Importe</t>
  </si>
  <si>
    <t>Cotización del trabajador</t>
  </si>
  <si>
    <t>Otros gastos deducibles</t>
  </si>
  <si>
    <t>Reducción por rendimientos del trabajo</t>
  </si>
  <si>
    <t>Rendimiento neto reducido / base general</t>
  </si>
  <si>
    <t>Mínimo personal y familiar</t>
  </si>
  <si>
    <t>Cuota retención antes de ajuste territorial</t>
  </si>
  <si>
    <t>Cuota estatal anual</t>
  </si>
  <si>
    <t>Cuota autonómica anual</t>
  </si>
  <si>
    <t>HIPÓTESIS</t>
  </si>
  <si>
    <t>Contrato indefinido, contribuyente menor de 65 años y rentas exclusivamente del trabajo.</t>
  </si>
  <si>
    <t>Los hijos se computan al 100% en situación 1 y al 50% en las demás; no se incluyen deducciones autonómicas ni vivienda.</t>
  </si>
  <si>
    <t>Ceuta/Melilla: reducción estimada del 60% de la cuota. Navarra y País Vasco requieren cálculo foral.</t>
  </si>
  <si>
    <t>Resultado orientativo: no sustituye el cálculo oficial de la AEAT ni una declaración de Renta.</t>
  </si>
  <si>
    <t>TABLAS Y PARÁMETROS FISCALES — 2026</t>
  </si>
  <si>
    <t>FUENTES Y VIGENCIA</t>
  </si>
  <si>
    <t>AEAT — Retenciones 2026</t>
  </si>
  <si>
    <t>Algoritmo aplicable desde 10/09/2026</t>
  </si>
  <si>
    <t>Seguridad Social — Bases y tipos 2026</t>
  </si>
  <si>
    <t>Orden PJC/297/2026; base máxima mensual 5.101,20 €</t>
  </si>
  <si>
    <t>AEAT — Normativa tributaria por CC. AA.</t>
  </si>
  <si>
    <t>Escalas autonómicas vigentes recopiladas para 2026</t>
  </si>
  <si>
    <t>Nota</t>
  </si>
  <si>
    <t>Las escalas autonómicas publicadas para 2026 remiten en varios casos a la última escala aprobada en 2025.</t>
  </si>
  <si>
    <t>CÓMO USARLA</t>
  </si>
  <si>
    <t>1   Completa los campos resaltados</t>
  </si>
  <si>
    <t>2   Compara retención y cuota por tramos</t>
  </si>
  <si>
    <t>3   Revisa el neto anual y por paga</t>
  </si>
  <si>
    <t>ESCENARIO ACTUAL</t>
  </si>
  <si>
    <t>LECTURA RÁPIDA</t>
  </si>
  <si>
    <t>Diferencia anual entre métodos</t>
  </si>
  <si>
    <t>Diferencia de neto por paga</t>
  </si>
  <si>
    <t>Estimación más conservadora</t>
  </si>
  <si>
    <t xml:space="preserve">CALCULADOR IRPF - ESPAÑA 2026
Herramienta desarrollada por https://www.irpf.eu/ </t>
  </si>
  <si>
    <t>Más informacion en https://www.irpf.eu/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</si>
</sst>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0"/>
      <color theme="1"/>
      <name val="Aptos"/>
    </font>
    <font>
      <b/>
      <sz val="10"/>
      <color rgb="FFFFFFFF"/>
      <name val="Aptos"/>
    </font>
    <font>
      <b/>
      <sz val="20"/>
      <color rgb="FFFFFFFF"/>
      <name val="Aptos"/>
    </font>
    <font>
      <b/>
      <sz val="11"/>
      <color rgb="FFFFFFFF"/>
      <name val="Aptos Narrow"/>
      <family val="2"/>
      <scheme val="minor"/>
    </font>
    <font>
      <b/>
      <sz val="16"/>
      <color rgb="FFFFFFFF"/>
      <name val="Aptos"/>
    </font>
    <font>
      <b/>
      <sz val="11"/>
      <color rgb="FFFFFFFF"/>
      <name val="Aptos"/>
    </font>
    <font>
      <b/>
      <sz val="11"/>
      <color theme="1"/>
      <name val="Aptos"/>
    </font>
    <font>
      <i/>
      <sz val="10"/>
      <color rgb="FF35546F"/>
      <name val="Aptos"/>
    </font>
    <font>
      <sz val="10"/>
      <color rgb="FF29465B"/>
      <name val="Aptos"/>
    </font>
    <font>
      <b/>
      <sz val="10"/>
      <color rgb="FF6B4E00"/>
      <name val="Aptos"/>
    </font>
    <font>
      <b/>
      <sz val="10"/>
      <color rgb="FF16324F"/>
      <name val="Aptos"/>
    </font>
    <font>
      <b/>
      <sz val="12"/>
      <color rgb="FF16324F"/>
      <name val="Aptos"/>
    </font>
    <font>
      <b/>
      <sz val="15"/>
      <color rgb="FF16324F"/>
      <name val="Aptos"/>
    </font>
    <font>
      <sz val="10"/>
      <color rgb="FF35546F"/>
      <name val="Aptos Narrow"/>
      <family val="2"/>
      <scheme val="minor"/>
    </font>
    <font>
      <b/>
      <sz val="11"/>
      <color rgb="FF16324F"/>
      <name val="Aptos Narrow"/>
      <family val="2"/>
      <scheme val="minor"/>
    </font>
    <font>
      <i/>
      <sz val="11"/>
      <color rgb="FF516675"/>
      <name val="Aptos Narrow"/>
      <family val="2"/>
      <scheme val="minor"/>
    </font>
    <font>
      <sz val="10"/>
      <color rgb="FF4A5D6A"/>
      <name val="Aptos"/>
    </font>
    <font>
      <sz val="10"/>
      <color rgb="FF16324F"/>
      <name val="Aptos"/>
    </font>
    <font>
      <sz val="10"/>
      <color rgb="FF667780"/>
      <name val="Aptos"/>
    </font>
    <font>
      <b/>
      <sz val="10"/>
      <color rgb="FF35546F"/>
      <name val="Aptos"/>
    </font>
    <font>
      <u/>
      <sz val="11"/>
      <color theme="10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16324F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E8F3EC"/>
        <bgColor indexed="64"/>
      </patternFill>
    </fill>
    <fill>
      <patternFill patternType="solid">
        <fgColor rgb="FFE8F0F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EF3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6F7F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rgb="FFE0A800"/>
      </left>
      <right style="thin">
        <color rgb="FFE6D28A"/>
      </right>
      <top style="thin">
        <color rgb="FFE6D28A"/>
      </top>
      <bottom/>
      <diagonal/>
    </border>
    <border>
      <left style="thick">
        <color rgb="FFE0A800"/>
      </left>
      <right style="thin">
        <color rgb="FFE6D28A"/>
      </right>
      <top/>
      <bottom/>
      <diagonal/>
    </border>
    <border>
      <left style="thick">
        <color rgb="FFE0A800"/>
      </left>
      <right style="thin">
        <color rgb="FFE6D28A"/>
      </right>
      <top/>
      <bottom style="thin">
        <color rgb="FFE6D28A"/>
      </bottom>
      <diagonal/>
    </border>
    <border>
      <left/>
      <right/>
      <top style="medium">
        <color rgb="FF8FA9BE"/>
      </top>
      <bottom style="thin">
        <color auto="1"/>
      </bottom>
      <diagonal/>
    </border>
    <border>
      <left/>
      <right/>
      <top/>
      <bottom style="thin">
        <color rgb="FFE5E9ED"/>
      </bottom>
      <diagonal/>
    </border>
    <border>
      <left/>
      <right/>
      <top style="thin">
        <color rgb="FFE5E9ED"/>
      </top>
      <bottom style="thin">
        <color rgb="FFE5E9ED"/>
      </bottom>
      <diagonal/>
    </border>
    <border>
      <left/>
      <right/>
      <top style="thin">
        <color rgb="FFE5E9ED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7" fillId="4" borderId="0" xfId="0" applyFont="1" applyFill="1"/>
    <xf numFmtId="10" fontId="1" fillId="0" borderId="0" xfId="0" applyNumberFormat="1" applyFont="1"/>
    <xf numFmtId="164" fontId="1" fillId="0" borderId="0" xfId="0" applyNumberFormat="1" applyFont="1"/>
    <xf numFmtId="0" fontId="8" fillId="0" borderId="0" xfId="0" applyFont="1"/>
    <xf numFmtId="0" fontId="7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164" fontId="11" fillId="9" borderId="2" xfId="0" applyNumberFormat="1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horizontal="left" vertical="center"/>
    </xf>
    <xf numFmtId="0" fontId="2" fillId="8" borderId="0" xfId="0" applyFont="1" applyFill="1" applyAlignment="1">
      <alignment vertical="center"/>
    </xf>
    <xf numFmtId="164" fontId="13" fillId="10" borderId="0" xfId="0" applyNumberFormat="1" applyFont="1" applyFill="1" applyAlignment="1">
      <alignment vertical="center"/>
    </xf>
    <xf numFmtId="164" fontId="13" fillId="11" borderId="0" xfId="0" applyNumberFormat="1" applyFont="1" applyFill="1" applyAlignment="1">
      <alignment vertical="center"/>
    </xf>
    <xf numFmtId="164" fontId="12" fillId="12" borderId="0" xfId="0" applyNumberFormat="1" applyFont="1" applyFill="1" applyAlignment="1">
      <alignment vertical="center"/>
    </xf>
    <xf numFmtId="10" fontId="13" fillId="10" borderId="0" xfId="0" applyNumberFormat="1" applyFont="1" applyFill="1" applyAlignment="1">
      <alignment vertical="center"/>
    </xf>
    <xf numFmtId="10" fontId="13" fillId="11" borderId="0" xfId="0" applyNumberFormat="1" applyFont="1" applyFill="1" applyAlignment="1">
      <alignment vertical="center"/>
    </xf>
    <xf numFmtId="0" fontId="12" fillId="12" borderId="0" xfId="0" applyFont="1" applyFill="1" applyAlignment="1">
      <alignment vertical="center"/>
    </xf>
    <xf numFmtId="0" fontId="2" fillId="8" borderId="5" xfId="0" applyFont="1" applyFill="1" applyBorder="1" applyAlignment="1">
      <alignment vertical="center"/>
    </xf>
    <xf numFmtId="164" fontId="14" fillId="10" borderId="5" xfId="0" applyNumberFormat="1" applyFont="1" applyFill="1" applyBorder="1" applyAlignment="1">
      <alignment vertical="center"/>
    </xf>
    <xf numFmtId="164" fontId="14" fillId="11" borderId="5" xfId="0" applyNumberFormat="1" applyFont="1" applyFill="1" applyBorder="1" applyAlignment="1">
      <alignment vertical="center"/>
    </xf>
    <xf numFmtId="0" fontId="18" fillId="14" borderId="6" xfId="0" applyFont="1" applyFill="1" applyBorder="1" applyAlignment="1">
      <alignment vertical="center"/>
    </xf>
    <xf numFmtId="164" fontId="19" fillId="14" borderId="6" xfId="0" applyNumberFormat="1" applyFont="1" applyFill="1" applyBorder="1" applyAlignment="1">
      <alignment horizontal="right" vertical="center"/>
    </xf>
    <xf numFmtId="0" fontId="18" fillId="14" borderId="7" xfId="0" applyFont="1" applyFill="1" applyBorder="1" applyAlignment="1">
      <alignment vertical="center"/>
    </xf>
    <xf numFmtId="164" fontId="19" fillId="14" borderId="7" xfId="0" applyNumberFormat="1" applyFont="1" applyFill="1" applyBorder="1" applyAlignment="1">
      <alignment horizontal="right" vertical="center"/>
    </xf>
    <xf numFmtId="0" fontId="18" fillId="14" borderId="8" xfId="0" applyFont="1" applyFill="1" applyBorder="1" applyAlignment="1">
      <alignment vertical="center"/>
    </xf>
    <xf numFmtId="164" fontId="19" fillId="14" borderId="8" xfId="0" applyNumberFormat="1" applyFont="1" applyFill="1" applyBorder="1" applyAlignment="1">
      <alignment horizontal="right" vertical="center"/>
    </xf>
    <xf numFmtId="0" fontId="21" fillId="15" borderId="0" xfId="0" applyFont="1" applyFill="1" applyAlignment="1">
      <alignment vertical="center"/>
    </xf>
    <xf numFmtId="0" fontId="17" fillId="13" borderId="0" xfId="0" applyFont="1" applyFill="1" applyAlignment="1">
      <alignment vertical="center" wrapText="1"/>
    </xf>
    <xf numFmtId="0" fontId="5" fillId="7" borderId="0" xfId="0" applyFont="1" applyFill="1" applyAlignment="1">
      <alignment vertical="center"/>
    </xf>
    <xf numFmtId="0" fontId="16" fillId="6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0" fontId="4" fillId="5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20" fillId="15" borderId="0" xfId="0" applyFont="1" applyFill="1" applyAlignment="1">
      <alignment vertical="center" wrapText="1"/>
    </xf>
    <xf numFmtId="0" fontId="15" fillId="8" borderId="0" xfId="0" applyFont="1" applyFill="1" applyAlignment="1">
      <alignment vertical="center"/>
    </xf>
    <xf numFmtId="0" fontId="6" fillId="3" borderId="0" xfId="0" applyFont="1" applyFill="1"/>
    <xf numFmtId="0" fontId="4" fillId="5" borderId="0" xfId="0" applyFont="1" applyFill="1" applyAlignment="1">
      <alignment vertical="center" wrapText="1"/>
    </xf>
    <xf numFmtId="0" fontId="22" fillId="2" borderId="0" xfId="1" applyFill="1" applyAlignment="1">
      <alignment vertical="center"/>
    </xf>
    <xf numFmtId="0" fontId="22" fillId="6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3">
    <dxf>
      <font>
        <color rgb="FF16324F"/>
      </font>
      <fill>
        <patternFill patternType="solid">
          <fgColor indexed="64"/>
          <bgColor rgb="FFDDEBF7"/>
        </patternFill>
      </fill>
    </dxf>
    <dxf>
      <font>
        <b/>
        <i val="0"/>
        <color rgb="FF9C5700"/>
      </font>
      <fill>
        <patternFill patternType="solid">
          <fgColor indexed="64"/>
          <bgColor rgb="FFFCE4D6"/>
        </patternFill>
      </fill>
    </dxf>
    <dxf>
      <font>
        <color rgb="FFB3261E"/>
      </font>
      <fill>
        <patternFill patternType="solid">
          <fgColor indexed="64"/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rpf.eu/%20-%20Calculadora%20IRP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E527-6EF6-430F-9193-13599EA0D84C}">
  <sheetPr>
    <tabColor rgb="FF2F75B5"/>
  </sheetPr>
  <dimension ref="A1:F33"/>
  <sheetViews>
    <sheetView showGridLines="0" tabSelected="1" workbookViewId="0">
      <pane ySplit="2" topLeftCell="A3" activePane="bottomLeft" state="frozen"/>
      <selection pane="bottomLeft" activeCell="A4" sqref="A4"/>
    </sheetView>
  </sheetViews>
  <sheetFormatPr baseColWidth="10" defaultRowHeight="14.5" x14ac:dyDescent="0.35"/>
  <cols>
    <col min="1" max="1" width="41.81640625" customWidth="1"/>
    <col min="2" max="2" width="40" customWidth="1"/>
    <col min="3" max="3" width="32.7265625" customWidth="1"/>
    <col min="4" max="5" width="24.54296875" customWidth="1"/>
    <col min="6" max="6" width="30" customWidth="1"/>
  </cols>
  <sheetData>
    <row r="1" spans="1:6" ht="62" customHeight="1" x14ac:dyDescent="0.35">
      <c r="A1" s="43" t="s">
        <v>96</v>
      </c>
      <c r="B1" s="38"/>
      <c r="C1" s="38"/>
      <c r="D1" s="38"/>
      <c r="E1" s="38"/>
      <c r="F1" s="38"/>
    </row>
    <row r="2" spans="1:6" x14ac:dyDescent="0.35">
      <c r="A2" s="39" t="s">
        <v>48</v>
      </c>
      <c r="B2" s="39"/>
      <c r="C2" s="39"/>
      <c r="D2" s="39"/>
      <c r="E2" s="39"/>
      <c r="F2" s="39"/>
    </row>
    <row r="3" spans="1:6" x14ac:dyDescent="0.35">
      <c r="A3" s="45" t="s">
        <v>97</v>
      </c>
      <c r="B3" s="8"/>
      <c r="C3" s="8"/>
      <c r="D3" s="8"/>
      <c r="E3" s="8"/>
      <c r="F3" s="8"/>
    </row>
    <row r="4" spans="1:6" x14ac:dyDescent="0.35">
      <c r="A4" s="44"/>
      <c r="B4" s="9"/>
      <c r="C4" s="9"/>
      <c r="D4" s="9"/>
      <c r="E4" s="9"/>
      <c r="F4" s="9"/>
    </row>
    <row r="5" spans="1:6" ht="24" customHeight="1" x14ac:dyDescent="0.35">
      <c r="A5" s="10" t="s">
        <v>49</v>
      </c>
      <c r="B5" s="10" t="s">
        <v>24</v>
      </c>
      <c r="C5" s="9"/>
      <c r="D5" s="36" t="s">
        <v>87</v>
      </c>
      <c r="E5" s="36"/>
      <c r="F5" s="36"/>
    </row>
    <row r="6" spans="1:6" ht="25" customHeight="1" x14ac:dyDescent="0.35">
      <c r="A6" s="11" t="s">
        <v>50</v>
      </c>
      <c r="B6" s="12">
        <v>30000</v>
      </c>
      <c r="C6" s="9"/>
      <c r="D6" s="41" t="s">
        <v>88</v>
      </c>
      <c r="E6" s="41"/>
      <c r="F6" s="41"/>
    </row>
    <row r="7" spans="1:6" ht="25" customHeight="1" x14ac:dyDescent="0.35">
      <c r="A7" s="11" t="s">
        <v>51</v>
      </c>
      <c r="B7" s="13" t="s">
        <v>39</v>
      </c>
      <c r="C7" s="9"/>
      <c r="D7" s="41" t="s">
        <v>89</v>
      </c>
      <c r="E7" s="41"/>
      <c r="F7" s="41"/>
    </row>
    <row r="8" spans="1:6" ht="25" customHeight="1" x14ac:dyDescent="0.35">
      <c r="A8" s="11" t="s">
        <v>52</v>
      </c>
      <c r="B8" s="13">
        <v>0</v>
      </c>
      <c r="C8" s="9"/>
      <c r="D8" s="41" t="s">
        <v>90</v>
      </c>
      <c r="E8" s="41"/>
      <c r="F8" s="41"/>
    </row>
    <row r="9" spans="1:6" ht="25" customHeight="1" x14ac:dyDescent="0.35">
      <c r="A9" s="11" t="s">
        <v>40</v>
      </c>
      <c r="B9" s="13" t="s">
        <v>41</v>
      </c>
      <c r="C9" s="9"/>
      <c r="D9" s="9"/>
      <c r="E9" s="9"/>
      <c r="F9" s="9"/>
    </row>
    <row r="10" spans="1:6" ht="25" customHeight="1" x14ac:dyDescent="0.35">
      <c r="A10" s="11" t="s">
        <v>53</v>
      </c>
      <c r="B10" s="13" t="s">
        <v>15</v>
      </c>
      <c r="C10" s="9"/>
      <c r="D10" s="34" t="s">
        <v>91</v>
      </c>
      <c r="E10" s="34"/>
      <c r="F10" s="34"/>
    </row>
    <row r="11" spans="1:6" ht="32" customHeight="1" x14ac:dyDescent="0.35">
      <c r="A11" s="14" t="s">
        <v>47</v>
      </c>
      <c r="B11" s="15">
        <v>12</v>
      </c>
      <c r="C11" s="9"/>
      <c r="D11" s="35" t="str">
        <f>TEXT(B6,"#.##0 €")&amp;" · "&amp;B10&amp;" · "&amp;B11&amp;" pagas"</f>
        <v>30.000 € · Comunidad de Madrid · 12 pagas</v>
      </c>
      <c r="E11" s="35"/>
      <c r="F11" s="35"/>
    </row>
    <row r="12" spans="1:6" x14ac:dyDescent="0.35">
      <c r="A12" s="9"/>
      <c r="B12" s="9"/>
      <c r="C12" s="9"/>
      <c r="D12" s="9"/>
      <c r="E12" s="9"/>
      <c r="F12" s="9"/>
    </row>
    <row r="13" spans="1:6" ht="24" customHeight="1" x14ac:dyDescent="0.35">
      <c r="A13" s="10" t="s">
        <v>54</v>
      </c>
      <c r="B13" s="10" t="s">
        <v>55</v>
      </c>
      <c r="C13" s="10" t="s">
        <v>56</v>
      </c>
      <c r="D13" s="36" t="s">
        <v>92</v>
      </c>
      <c r="E13" s="36"/>
      <c r="F13" s="36"/>
    </row>
    <row r="14" spans="1:6" ht="29" customHeight="1" x14ac:dyDescent="0.35">
      <c r="A14" s="16" t="s">
        <v>57</v>
      </c>
      <c r="B14" s="17">
        <f>IF(OR(B10="Navarra",B10="País Vasco"),"No disponible",B26*IF(OR(B10="Ceuta",B10="Melilla"),0.4,1))</f>
        <v>4926</v>
      </c>
      <c r="C14" s="18">
        <f>IF(OR(B10="Navarra",B10="País Vasco"),"No disponible",(B27+B28)*IF(OR(B10="Ceuta",B10="Melilla"),0.4,1))</f>
        <v>4632.5839300000007</v>
      </c>
      <c r="D14" s="37" t="s">
        <v>93</v>
      </c>
      <c r="E14" s="37"/>
      <c r="F14" s="19">
        <f>IF(OR(ISTEXT(B14),ISTEXT(C14)),"—",ABS(B14-C14))</f>
        <v>293.41606999999931</v>
      </c>
    </row>
    <row r="15" spans="1:6" ht="29" customHeight="1" x14ac:dyDescent="0.35">
      <c r="A15" s="16" t="s">
        <v>58</v>
      </c>
      <c r="B15" s="20">
        <f>IF(OR(B10="Navarra",B10="País Vasco"),"No disponible",B14/B6)</f>
        <v>0.16420000000000001</v>
      </c>
      <c r="C15" s="21">
        <f>IF(OR(B10="Navarra",B10="País Vasco"),"No disponible",C14/B6)</f>
        <v>0.15441946433333337</v>
      </c>
      <c r="D15" s="37" t="s">
        <v>94</v>
      </c>
      <c r="E15" s="37"/>
      <c r="F15" s="19">
        <f>IF(OR(ISTEXT(B18),ISTEXT(C18)),"—",ABS(B18-C18))</f>
        <v>24.451339166666685</v>
      </c>
    </row>
    <row r="16" spans="1:6" ht="29" customHeight="1" x14ac:dyDescent="0.35">
      <c r="A16" s="16" t="s">
        <v>59</v>
      </c>
      <c r="B16" s="17">
        <f>B21</f>
        <v>1950</v>
      </c>
      <c r="C16" s="18">
        <f>B21</f>
        <v>1950</v>
      </c>
      <c r="D16" s="37" t="s">
        <v>95</v>
      </c>
      <c r="E16" s="37"/>
      <c r="F16" s="22" t="str">
        <f>IF(OR(ISTEXT(B14),ISTEXT(C14)),"Régimen foral",IF(B14&gt;C14,"Retención nómina","Cuota por tramos"))</f>
        <v>Retención nómina</v>
      </c>
    </row>
    <row r="17" spans="1:6" ht="28" customHeight="1" thickBot="1" x14ac:dyDescent="0.4">
      <c r="A17" s="16" t="s">
        <v>60</v>
      </c>
      <c r="B17" s="17">
        <f>IF(OR(B10="Navarra",B10="País Vasco"),"No disponible",B6-B21-B14)</f>
        <v>23124</v>
      </c>
      <c r="C17" s="18">
        <f>IF(OR(B10="Navarra",B10="País Vasco"),"No disponible",B6-B21-C14)</f>
        <v>23417.416069999999</v>
      </c>
      <c r="D17" s="33" t="str">
        <f>IF(OR(ISTEXT(B14),ISTEXT(C14)),"Consulta la Hacienda foral correspondiente.",IF(B14&gt;C14,"La retención de nómina deja un neto más prudente; la cuota anual estima el resultado fiscal.","La cuota por tramos resulta más conservadora en este escenario."))</f>
        <v>La retención de nómina deja un neto más prudente; la cuota anual estima el resultado fiscal.</v>
      </c>
      <c r="E17" s="33"/>
      <c r="F17" s="33"/>
    </row>
    <row r="18" spans="1:6" ht="28" customHeight="1" x14ac:dyDescent="0.35">
      <c r="A18" s="23" t="s">
        <v>61</v>
      </c>
      <c r="B18" s="24">
        <f>IF(OR(B10="Navarra",B10="País Vasco"),"No disponible",B17/B11)</f>
        <v>1927</v>
      </c>
      <c r="C18" s="25">
        <f>IF(OR(B10="Navarra",B10="País Vasco"),"No disponible",C17/B11)</f>
        <v>1951.4513391666667</v>
      </c>
      <c r="D18" s="33"/>
      <c r="E18" s="33"/>
      <c r="F18" s="33"/>
    </row>
    <row r="19" spans="1:6" x14ac:dyDescent="0.35">
      <c r="A19" s="9"/>
      <c r="B19" s="9"/>
      <c r="C19" s="9"/>
      <c r="D19" s="9"/>
      <c r="E19" s="9"/>
      <c r="F19" s="9"/>
    </row>
    <row r="20" spans="1:6" ht="24" customHeight="1" x14ac:dyDescent="0.35">
      <c r="A20" s="10" t="s">
        <v>62</v>
      </c>
      <c r="B20" s="10" t="s">
        <v>63</v>
      </c>
      <c r="C20" s="9"/>
      <c r="D20" s="9"/>
      <c r="E20" s="9"/>
      <c r="F20" s="9"/>
    </row>
    <row r="21" spans="1:6" ht="22" customHeight="1" x14ac:dyDescent="0.35">
      <c r="A21" s="26" t="s">
        <v>64</v>
      </c>
      <c r="B21" s="27">
        <f>MIN(B6,'Tablas 2026'!$O$5)*SUM('Tablas 2026'!$O$6:$O$9)</f>
        <v>1950</v>
      </c>
      <c r="C21" s="9"/>
      <c r="D21" s="9"/>
      <c r="E21" s="9"/>
      <c r="F21" s="9"/>
    </row>
    <row r="22" spans="1:6" ht="22" customHeight="1" x14ac:dyDescent="0.35">
      <c r="A22" s="28" t="s">
        <v>65</v>
      </c>
      <c r="B22" s="29">
        <f>MIN(MAX(0,B6-B21),2000+IF(B9="33%-64%",3500,IF(B9="≥65%",7750,0)))</f>
        <v>2000</v>
      </c>
      <c r="C22" s="9"/>
      <c r="D22" s="9"/>
      <c r="E22" s="9"/>
      <c r="F22" s="9"/>
    </row>
    <row r="23" spans="1:6" ht="22" customHeight="1" x14ac:dyDescent="0.35">
      <c r="A23" s="28" t="s">
        <v>66</v>
      </c>
      <c r="B23" s="29">
        <f>MAX(0,IF(MAX(0,B6-B21)&lt;=14852,7302,IF(MAX(0,B6-B21)&lt;=17673.52,7302-1.75*(MAX(0,B6-B21)-14852),IF(MAX(0,B6-B21)&lt;19747.5,2364.34-1.14*(MAX(0,B6-B21)-17673.52),0))))</f>
        <v>0</v>
      </c>
      <c r="C23" s="9"/>
      <c r="D23" s="9"/>
      <c r="E23" s="9"/>
      <c r="F23" s="9"/>
    </row>
    <row r="24" spans="1:6" ht="22" customHeight="1" x14ac:dyDescent="0.35">
      <c r="A24" s="28" t="s">
        <v>67</v>
      </c>
      <c r="B24" s="29">
        <f>MAX(0,B6-B21-B22-B23)</f>
        <v>26050</v>
      </c>
      <c r="C24" s="9"/>
      <c r="D24" s="9"/>
      <c r="E24" s="9"/>
      <c r="F24" s="9"/>
    </row>
    <row r="25" spans="1:6" ht="22" customHeight="1" x14ac:dyDescent="0.35">
      <c r="A25" s="28" t="s">
        <v>68</v>
      </c>
      <c r="B25" s="29">
        <f>5550+(IF(B8&gt;=1,2400,0)+IF(B8&gt;=2,2700,0)+IF(B8&gt;=3,4000,0)+MAX(0,B8-3)*4500)*IF(LEFT(B7,1)="1",1,0.5)+IF(B9="33%-64%",3000,IF(B9="≥65%",9000,0))</f>
        <v>5550</v>
      </c>
      <c r="C25" s="9"/>
      <c r="D25" s="9"/>
      <c r="E25" s="9"/>
      <c r="F25" s="9"/>
    </row>
    <row r="26" spans="1:6" ht="22" customHeight="1" x14ac:dyDescent="0.35">
      <c r="A26" s="28" t="s">
        <v>69</v>
      </c>
      <c r="B26" s="29" cm="1">
        <f t="array" ref="B26">MAX(0,SUMPRODUCT((B24&gt;'Tablas 2026'!$E$5:$E$10)*(B24-'Tablas 2026'!$E$5:$E$10-IF(B24&gt;'Tablas 2026'!$F$5:$F$10,B24-'Tablas 2026'!$F$5:$F$10,0))*'Tablas 2026'!$G$5:$G$10)-SUMPRODUCT((B25&gt;'Tablas 2026'!$E$5:$E$10)*(B25-'Tablas 2026'!$E$5:$E$10-IF(B25&gt;'Tablas 2026'!$F$5:$F$10,B25-'Tablas 2026'!$F$5:$F$10,0))*'Tablas 2026'!$G$5:$G$10))</f>
        <v>4926</v>
      </c>
      <c r="C26" s="9"/>
      <c r="D26" s="9"/>
      <c r="E26" s="9"/>
      <c r="F26" s="9"/>
    </row>
    <row r="27" spans="1:6" ht="22" customHeight="1" x14ac:dyDescent="0.35">
      <c r="A27" s="28" t="s">
        <v>70</v>
      </c>
      <c r="B27" s="29" cm="1">
        <f t="array" ref="B27">MAX(0,SUMPRODUCT((B24&gt;'Tablas 2026'!$A$5:$A$10)*(B24-'Tablas 2026'!$A$5:$A$10-IF(B24&gt;'Tablas 2026'!$B$5:$B$10,B24-'Tablas 2026'!$B$5:$B$10,0))*'Tablas 2026'!$C$5:$C$10)-SUMPRODUCT((B25&gt;'Tablas 2026'!$A$5:$A$10)*(B25-'Tablas 2026'!$A$5:$A$10-IF(B25&gt;'Tablas 2026'!$B$5:$B$10,B25-'Tablas 2026'!$B$5:$B$10,0))*'Tablas 2026'!$C$5:$C$10))</f>
        <v>2463</v>
      </c>
      <c r="C27" s="9"/>
      <c r="D27" s="9"/>
      <c r="E27" s="9"/>
      <c r="F27" s="9"/>
    </row>
    <row r="28" spans="1:6" ht="22" customHeight="1" x14ac:dyDescent="0.35">
      <c r="A28" s="30" t="s">
        <v>71</v>
      </c>
      <c r="B28" s="31" cm="1">
        <f t="array" ref="B28">MAX(0,SUMPRODUCT(('Tablas 2026'!$I$5:$I$121=B10)*(B24&gt;'Tablas 2026'!$J$5:$J$121)*(B24-'Tablas 2026'!$J$5:$J$121-IF(B24&gt;'Tablas 2026'!$K$5:$K$121,B24-'Tablas 2026'!$K$5:$K$121,0))*'Tablas 2026'!$L$5:$L$121)-SUMPRODUCT(('Tablas 2026'!$I$5:$I$121=B10)*(B25&gt;'Tablas 2026'!$J$5:$J$121)*(B25-'Tablas 2026'!$J$5:$J$121-IF(B25&gt;'Tablas 2026'!$K$5:$K$121,B25-'Tablas 2026'!$K$5:$K$121,0))*'Tablas 2026'!$L$5:$L$121))</f>
        <v>2169.5839300000002</v>
      </c>
      <c r="C28" s="9"/>
      <c r="D28" s="9"/>
      <c r="E28" s="9"/>
      <c r="F28" s="9"/>
    </row>
    <row r="29" spans="1:6" x14ac:dyDescent="0.35">
      <c r="A29" s="9"/>
      <c r="B29" s="9"/>
      <c r="C29" s="9"/>
      <c r="D29" s="9"/>
      <c r="E29" s="9"/>
      <c r="F29" s="9"/>
    </row>
    <row r="30" spans="1:6" ht="34" customHeight="1" x14ac:dyDescent="0.35">
      <c r="A30" s="32" t="s">
        <v>72</v>
      </c>
      <c r="B30" s="40" t="s">
        <v>73</v>
      </c>
      <c r="C30" s="40"/>
      <c r="D30" s="40"/>
      <c r="E30" s="40"/>
      <c r="F30" s="40"/>
    </row>
    <row r="31" spans="1:6" ht="34" customHeight="1" x14ac:dyDescent="0.35">
      <c r="A31" s="32"/>
      <c r="B31" s="40" t="s">
        <v>74</v>
      </c>
      <c r="C31" s="40"/>
      <c r="D31" s="40"/>
      <c r="E31" s="40"/>
      <c r="F31" s="40"/>
    </row>
    <row r="32" spans="1:6" ht="34" customHeight="1" x14ac:dyDescent="0.35">
      <c r="A32" s="32"/>
      <c r="B32" s="40" t="s">
        <v>75</v>
      </c>
      <c r="C32" s="40"/>
      <c r="D32" s="40"/>
      <c r="E32" s="40"/>
      <c r="F32" s="40"/>
    </row>
    <row r="33" spans="1:6" ht="34" customHeight="1" x14ac:dyDescent="0.35">
      <c r="A33" s="32"/>
      <c r="B33" s="40" t="s">
        <v>76</v>
      </c>
      <c r="C33" s="40"/>
      <c r="D33" s="40"/>
      <c r="E33" s="40"/>
      <c r="F33" s="40"/>
    </row>
  </sheetData>
  <mergeCells count="17">
    <mergeCell ref="B33:F33"/>
    <mergeCell ref="D5:F5"/>
    <mergeCell ref="D6:F6"/>
    <mergeCell ref="D7:F7"/>
    <mergeCell ref="D8:F8"/>
    <mergeCell ref="A1:F1"/>
    <mergeCell ref="A2:F2"/>
    <mergeCell ref="B30:F30"/>
    <mergeCell ref="B31:F31"/>
    <mergeCell ref="B32:F32"/>
    <mergeCell ref="D17:F18"/>
    <mergeCell ref="D10:F10"/>
    <mergeCell ref="D11:F11"/>
    <mergeCell ref="D13:F13"/>
    <mergeCell ref="D14:E14"/>
    <mergeCell ref="D15:E15"/>
    <mergeCell ref="D16:E16"/>
  </mergeCells>
  <conditionalFormatting sqref="B6:B11">
    <cfRule type="expression" dxfId="2" priority="1">
      <formula>B6=""</formula>
    </cfRule>
  </conditionalFormatting>
  <conditionalFormatting sqref="B10">
    <cfRule type="expression" dxfId="1" priority="2">
      <formula>OR(B10="Navarra",B10="País Vasco")</formula>
    </cfRule>
  </conditionalFormatting>
  <conditionalFormatting sqref="F14:F15">
    <cfRule type="expression" dxfId="0" priority="3">
      <formula>ISNUMBER(F14)</formula>
    </cfRule>
  </conditionalFormatting>
  <dataValidations count="2">
    <dataValidation type="decimal" allowBlank="1" showInputMessage="1" showErrorMessage="1" errorTitle="Salario no válido" error="Escribe un importe entre 0 € y 1.000.000 €." promptTitle="Salario anual" prompt="Introduce el salario bruto anual antes de impuestos." sqref="B6" xr:uid="{71608776-F7C9-46D3-8A3A-BE174D1DC2EB}">
      <formula1>0</formula1>
      <formula2>1000000</formula2>
    </dataValidation>
    <dataValidation type="whole" allowBlank="1" showInputMessage="1" showErrorMessage="1" errorTitle="Número no válido" error="Introduce un número entero entre 0 y 20." promptTitle="Hijos" prompt="Indica el número de descendientes que generan derecho al mínimo familiar." sqref="B8" xr:uid="{4A50B35F-4E33-4450-8CE2-B5921CF7F2CA}">
      <formula1>0</formula1>
      <formula2>20</formula2>
    </dataValidation>
  </dataValidations>
  <hyperlinks>
    <hyperlink ref="A3" r:id="rId1" display="https://www.irpf.eu/ - Calculadora IRPF" xr:uid="{354C2AE5-2FA0-4F01-8380-DA1E7216E1FC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Selecciona una opción" error="Utiliza una opción de la lista desplegable." promptTitle="Situación familiar" prompt="Selecciona la opción que mejor representa tu situación a efectos de retención." xr:uid="{3DE44919-6DE8-465D-97B1-4614B610F1BD}">
          <x14:formula1>
            <xm:f>'Tablas 2026'!$Q$5:$Q$7</xm:f>
          </x14:formula1>
          <xm:sqref>B7</xm:sqref>
        </x14:dataValidation>
        <x14:dataValidation type="list" allowBlank="1" showInputMessage="1" showErrorMessage="1" errorTitle="Selecciona una opción" error="Utiliza una opción de la lista desplegable." promptTitle="Discapacidad" prompt="Selecciona el grado reconocido del contribuyente." xr:uid="{FAA77691-4DF4-4B8C-965A-1AF20C054DA5}">
          <x14:formula1>
            <xm:f>'Tablas 2026'!$R$5:$R$7</xm:f>
          </x14:formula1>
          <xm:sqref>B9</xm:sqref>
        </x14:dataValidation>
        <x14:dataValidation type="list" allowBlank="1" showInputMessage="1" showErrorMessage="1" errorTitle="Selecciona una comunidad" error="Utiliza una comunidad de la lista desplegable." promptTitle="Residencia fiscal" prompt="Selecciona tu comunidad autónoma de residencia fiscal." xr:uid="{86DE56FA-E330-4234-88AF-47CCB9F152D0}">
          <x14:formula1>
            <xm:f>'Tablas 2026'!$S$5:$S$23</xm:f>
          </x14:formula1>
          <xm:sqref>B10</xm:sqref>
        </x14:dataValidation>
        <x14:dataValidation type="list" allowBlank="1" showInputMessage="1" showErrorMessage="1" errorTitle="Número de pagas no válido" error="Selecciona 12 o 14 pagas." promptTitle="Pagas" prompt="Elige 12 o 14 para distribuir el neto anual por paga." xr:uid="{6326C72C-84DF-40E1-8335-62C1E6C3739B}">
          <x14:formula1>
            <xm:f>'Tablas 2026'!$T$5:$T$6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AD6C-E05D-4DE3-8509-E647D62737ED}">
  <dimension ref="A1:T121"/>
  <sheetViews>
    <sheetView workbookViewId="0">
      <pane ySplit="4" topLeftCell="A5" activePane="bottomLeft" state="frozen"/>
      <selection pane="bottomLeft" sqref="A1:T1"/>
    </sheetView>
  </sheetViews>
  <sheetFormatPr baseColWidth="10" defaultRowHeight="14.5" x14ac:dyDescent="0.35"/>
  <cols>
    <col min="1" max="1" width="13.54296875" bestFit="1" customWidth="1"/>
    <col min="2" max="2" width="14.54296875" bestFit="1" customWidth="1"/>
    <col min="3" max="3" width="11.453125" bestFit="1" customWidth="1"/>
    <col min="5" max="5" width="13.54296875" bestFit="1" customWidth="1"/>
    <col min="6" max="6" width="14.54296875" bestFit="1" customWidth="1"/>
    <col min="7" max="7" width="13.90625" bestFit="1" customWidth="1"/>
    <col min="9" max="9" width="27.26953125" customWidth="1"/>
    <col min="10" max="10" width="13.54296875" bestFit="1" customWidth="1"/>
    <col min="11" max="11" width="14.54296875" bestFit="1" customWidth="1"/>
    <col min="12" max="12" width="16.36328125" bestFit="1" customWidth="1"/>
    <col min="14" max="14" width="49.08984375" customWidth="1"/>
    <col min="15" max="15" width="47.26953125" customWidth="1"/>
    <col min="17" max="19" width="38.1796875" customWidth="1"/>
    <col min="20" max="20" width="16.7265625" bestFit="1" customWidth="1"/>
  </cols>
  <sheetData>
    <row r="1" spans="1:20" ht="21" x14ac:dyDescent="0.5">
      <c r="A1" s="42" t="s">
        <v>77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35">
      <c r="A4" s="2" t="s">
        <v>0</v>
      </c>
      <c r="B4" s="2" t="s">
        <v>1</v>
      </c>
      <c r="C4" s="2" t="s">
        <v>2</v>
      </c>
      <c r="D4" s="1"/>
      <c r="E4" s="2" t="s">
        <v>0</v>
      </c>
      <c r="F4" s="2" t="s">
        <v>1</v>
      </c>
      <c r="G4" s="2" t="s">
        <v>3</v>
      </c>
      <c r="H4" s="1"/>
      <c r="I4" s="2" t="s">
        <v>4</v>
      </c>
      <c r="J4" s="2" t="s">
        <v>0</v>
      </c>
      <c r="K4" s="2" t="s">
        <v>1</v>
      </c>
      <c r="L4" s="2" t="s">
        <v>5</v>
      </c>
      <c r="M4" s="1"/>
      <c r="N4" s="2" t="s">
        <v>23</v>
      </c>
      <c r="O4" s="2" t="s">
        <v>24</v>
      </c>
      <c r="P4" s="1"/>
      <c r="Q4" s="2" t="s">
        <v>36</v>
      </c>
      <c r="R4" s="2" t="s">
        <v>40</v>
      </c>
      <c r="S4" s="2" t="s">
        <v>44</v>
      </c>
      <c r="T4" s="2" t="s">
        <v>47</v>
      </c>
    </row>
    <row r="5" spans="1:20" x14ac:dyDescent="0.35">
      <c r="A5" s="1">
        <v>0</v>
      </c>
      <c r="B5" s="1">
        <v>12450</v>
      </c>
      <c r="C5" s="3">
        <v>9.5000000000000001E-2</v>
      </c>
      <c r="D5" s="1"/>
      <c r="E5" s="1">
        <v>0</v>
      </c>
      <c r="F5" s="1">
        <v>12450</v>
      </c>
      <c r="G5" s="3">
        <v>0.19</v>
      </c>
      <c r="H5" s="1"/>
      <c r="I5" s="1" t="s">
        <v>6</v>
      </c>
      <c r="J5" s="1">
        <v>0</v>
      </c>
      <c r="K5" s="1">
        <v>13000</v>
      </c>
      <c r="L5" s="3">
        <v>9.5000000000000001E-2</v>
      </c>
      <c r="M5" s="1"/>
      <c r="N5" s="1" t="s">
        <v>25</v>
      </c>
      <c r="O5" s="4">
        <v>61214.400000000001</v>
      </c>
      <c r="P5" s="1"/>
      <c r="Q5" s="1" t="s">
        <v>37</v>
      </c>
      <c r="R5" s="1" t="s">
        <v>41</v>
      </c>
      <c r="S5" s="1" t="s">
        <v>6</v>
      </c>
      <c r="T5" s="1">
        <v>12</v>
      </c>
    </row>
    <row r="6" spans="1:20" x14ac:dyDescent="0.35">
      <c r="A6" s="1">
        <v>12450</v>
      </c>
      <c r="B6" s="1">
        <v>20200</v>
      </c>
      <c r="C6" s="3">
        <v>0.12</v>
      </c>
      <c r="D6" s="1"/>
      <c r="E6" s="1">
        <v>12450</v>
      </c>
      <c r="F6" s="1">
        <v>20200</v>
      </c>
      <c r="G6" s="3">
        <v>0.24</v>
      </c>
      <c r="H6" s="1"/>
      <c r="I6" s="1" t="s">
        <v>6</v>
      </c>
      <c r="J6" s="1">
        <v>13000</v>
      </c>
      <c r="K6" s="1">
        <v>21100</v>
      </c>
      <c r="L6" s="3">
        <v>0.12</v>
      </c>
      <c r="M6" s="1"/>
      <c r="N6" s="1" t="s">
        <v>26</v>
      </c>
      <c r="O6" s="3">
        <v>4.7E-2</v>
      </c>
      <c r="P6" s="1"/>
      <c r="Q6" s="1" t="s">
        <v>38</v>
      </c>
      <c r="R6" s="1" t="s">
        <v>42</v>
      </c>
      <c r="S6" s="1" t="s">
        <v>7</v>
      </c>
      <c r="T6" s="1">
        <v>14</v>
      </c>
    </row>
    <row r="7" spans="1:20" x14ac:dyDescent="0.35">
      <c r="A7" s="1">
        <v>20200</v>
      </c>
      <c r="B7" s="1">
        <v>35200</v>
      </c>
      <c r="C7" s="3">
        <v>0.15</v>
      </c>
      <c r="D7" s="1"/>
      <c r="E7" s="1">
        <v>20200</v>
      </c>
      <c r="F7" s="1">
        <v>35200</v>
      </c>
      <c r="G7" s="3">
        <v>0.3</v>
      </c>
      <c r="H7" s="1"/>
      <c r="I7" s="1" t="s">
        <v>6</v>
      </c>
      <c r="J7" s="1">
        <v>21100</v>
      </c>
      <c r="K7" s="1">
        <v>35200</v>
      </c>
      <c r="L7" s="3">
        <v>0.15</v>
      </c>
      <c r="M7" s="1"/>
      <c r="N7" s="1" t="s">
        <v>27</v>
      </c>
      <c r="O7" s="3">
        <v>1.55E-2</v>
      </c>
      <c r="P7" s="1"/>
      <c r="Q7" s="1" t="s">
        <v>39</v>
      </c>
      <c r="R7" s="1" t="s">
        <v>43</v>
      </c>
      <c r="S7" s="1" t="s">
        <v>8</v>
      </c>
      <c r="T7" s="1"/>
    </row>
    <row r="8" spans="1:20" x14ac:dyDescent="0.35">
      <c r="A8" s="1">
        <v>35200</v>
      </c>
      <c r="B8" s="1">
        <v>60000</v>
      </c>
      <c r="C8" s="3">
        <v>0.185</v>
      </c>
      <c r="D8" s="1"/>
      <c r="E8" s="1">
        <v>35200</v>
      </c>
      <c r="F8" s="1">
        <v>60000</v>
      </c>
      <c r="G8" s="3">
        <v>0.37</v>
      </c>
      <c r="H8" s="1"/>
      <c r="I8" s="1" t="s">
        <v>6</v>
      </c>
      <c r="J8" s="1">
        <v>35200</v>
      </c>
      <c r="K8" s="1">
        <v>60000</v>
      </c>
      <c r="L8" s="3">
        <v>0.185</v>
      </c>
      <c r="M8" s="1"/>
      <c r="N8" s="1" t="s">
        <v>28</v>
      </c>
      <c r="O8" s="3">
        <v>1E-3</v>
      </c>
      <c r="P8" s="1"/>
      <c r="Q8" s="1"/>
      <c r="R8" s="1"/>
      <c r="S8" s="1" t="s">
        <v>9</v>
      </c>
      <c r="T8" s="1"/>
    </row>
    <row r="9" spans="1:20" x14ac:dyDescent="0.35">
      <c r="A9" s="1">
        <v>60000</v>
      </c>
      <c r="B9" s="1">
        <v>300000</v>
      </c>
      <c r="C9" s="3">
        <v>0.22500000000000001</v>
      </c>
      <c r="D9" s="1"/>
      <c r="E9" s="1">
        <v>60000</v>
      </c>
      <c r="F9" s="1">
        <v>300000</v>
      </c>
      <c r="G9" s="3">
        <v>0.45</v>
      </c>
      <c r="H9" s="1"/>
      <c r="I9" s="1" t="s">
        <v>6</v>
      </c>
      <c r="J9" s="1">
        <v>60000</v>
      </c>
      <c r="K9" s="1">
        <v>1000000000</v>
      </c>
      <c r="L9" s="3">
        <v>0.22500000000000001</v>
      </c>
      <c r="M9" s="1"/>
      <c r="N9" s="1" t="s">
        <v>29</v>
      </c>
      <c r="O9" s="3">
        <v>1.5E-3</v>
      </c>
      <c r="P9" s="1"/>
      <c r="Q9" s="1"/>
      <c r="R9" s="1"/>
      <c r="S9" s="1" t="s">
        <v>10</v>
      </c>
      <c r="T9" s="1"/>
    </row>
    <row r="10" spans="1:20" x14ac:dyDescent="0.35">
      <c r="A10" s="1">
        <v>300000</v>
      </c>
      <c r="B10" s="1">
        <v>1000000000</v>
      </c>
      <c r="C10" s="3">
        <v>0.245</v>
      </c>
      <c r="D10" s="1"/>
      <c r="E10" s="1">
        <v>300000</v>
      </c>
      <c r="F10" s="1">
        <v>1000000000</v>
      </c>
      <c r="G10" s="3">
        <v>0.47</v>
      </c>
      <c r="H10" s="1"/>
      <c r="I10" s="1" t="s">
        <v>7</v>
      </c>
      <c r="J10" s="1">
        <v>0</v>
      </c>
      <c r="K10" s="1">
        <v>13972.5</v>
      </c>
      <c r="L10" s="3">
        <v>9.5000000000000001E-2</v>
      </c>
      <c r="M10" s="1"/>
      <c r="N10" s="1" t="s">
        <v>30</v>
      </c>
      <c r="O10" s="4">
        <v>2000</v>
      </c>
      <c r="P10" s="1"/>
      <c r="Q10" s="1"/>
      <c r="R10" s="1"/>
      <c r="S10" s="1" t="s">
        <v>11</v>
      </c>
      <c r="T10" s="1"/>
    </row>
    <row r="11" spans="1:20" x14ac:dyDescent="0.35">
      <c r="A11" s="1"/>
      <c r="B11" s="1"/>
      <c r="C11" s="1"/>
      <c r="D11" s="1"/>
      <c r="E11" s="1"/>
      <c r="F11" s="1"/>
      <c r="G11" s="1"/>
      <c r="H11" s="1"/>
      <c r="I11" s="1" t="s">
        <v>7</v>
      </c>
      <c r="J11" s="1">
        <v>13972.5</v>
      </c>
      <c r="K11" s="1">
        <v>21210</v>
      </c>
      <c r="L11" s="3">
        <v>0.12</v>
      </c>
      <c r="M11" s="1"/>
      <c r="N11" s="1" t="s">
        <v>31</v>
      </c>
      <c r="O11" s="4">
        <v>5550</v>
      </c>
      <c r="P11" s="1"/>
      <c r="Q11" s="1"/>
      <c r="R11" s="1"/>
      <c r="S11" s="1" t="s">
        <v>12</v>
      </c>
      <c r="T11" s="1"/>
    </row>
    <row r="12" spans="1:20" x14ac:dyDescent="0.35">
      <c r="A12" s="1"/>
      <c r="B12" s="1"/>
      <c r="C12" s="1"/>
      <c r="D12" s="1"/>
      <c r="E12" s="1"/>
      <c r="F12" s="1"/>
      <c r="G12" s="1"/>
      <c r="H12" s="1"/>
      <c r="I12" s="1" t="s">
        <v>7</v>
      </c>
      <c r="J12" s="1">
        <v>21210</v>
      </c>
      <c r="K12" s="1">
        <v>36960</v>
      </c>
      <c r="L12" s="3">
        <v>0.15</v>
      </c>
      <c r="M12" s="1"/>
      <c r="N12" s="1" t="s">
        <v>32</v>
      </c>
      <c r="O12" s="4">
        <v>3000</v>
      </c>
      <c r="P12" s="1"/>
      <c r="Q12" s="1"/>
      <c r="R12" s="1"/>
      <c r="S12" s="1" t="s">
        <v>13</v>
      </c>
      <c r="T12" s="1"/>
    </row>
    <row r="13" spans="1:20" x14ac:dyDescent="0.35">
      <c r="A13" s="1"/>
      <c r="B13" s="1"/>
      <c r="C13" s="1"/>
      <c r="D13" s="1"/>
      <c r="E13" s="1"/>
      <c r="F13" s="1"/>
      <c r="G13" s="1"/>
      <c r="H13" s="1"/>
      <c r="I13" s="1" t="s">
        <v>7</v>
      </c>
      <c r="J13" s="1">
        <v>36960</v>
      </c>
      <c r="K13" s="1">
        <v>52500</v>
      </c>
      <c r="L13" s="3">
        <v>0.185</v>
      </c>
      <c r="M13" s="1"/>
      <c r="N13" s="1" t="s">
        <v>33</v>
      </c>
      <c r="O13" s="4">
        <v>9000</v>
      </c>
      <c r="P13" s="1"/>
      <c r="Q13" s="1"/>
      <c r="R13" s="1"/>
      <c r="S13" s="1" t="s">
        <v>14</v>
      </c>
      <c r="T13" s="1"/>
    </row>
    <row r="14" spans="1:20" x14ac:dyDescent="0.35">
      <c r="A14" s="1"/>
      <c r="B14" s="1"/>
      <c r="C14" s="1"/>
      <c r="D14" s="1"/>
      <c r="E14" s="1"/>
      <c r="F14" s="1"/>
      <c r="G14" s="1"/>
      <c r="H14" s="1"/>
      <c r="I14" s="1" t="s">
        <v>7</v>
      </c>
      <c r="J14" s="1">
        <v>52500</v>
      </c>
      <c r="K14" s="1">
        <v>60000</v>
      </c>
      <c r="L14" s="3">
        <v>0.20499999999999999</v>
      </c>
      <c r="M14" s="1"/>
      <c r="N14" s="1" t="s">
        <v>34</v>
      </c>
      <c r="O14" s="4">
        <v>3500</v>
      </c>
      <c r="P14" s="1"/>
      <c r="Q14" s="1"/>
      <c r="R14" s="1"/>
      <c r="S14" s="1" t="s">
        <v>15</v>
      </c>
      <c r="T14" s="1"/>
    </row>
    <row r="15" spans="1:20" x14ac:dyDescent="0.35">
      <c r="A15" s="1"/>
      <c r="B15" s="1"/>
      <c r="C15" s="1"/>
      <c r="D15" s="1"/>
      <c r="E15" s="1"/>
      <c r="F15" s="1"/>
      <c r="G15" s="1"/>
      <c r="H15" s="1"/>
      <c r="I15" s="1" t="s">
        <v>7</v>
      </c>
      <c r="J15" s="1">
        <v>60000</v>
      </c>
      <c r="K15" s="1">
        <v>80000</v>
      </c>
      <c r="L15" s="3">
        <v>0.23</v>
      </c>
      <c r="M15" s="1"/>
      <c r="N15" s="1" t="s">
        <v>35</v>
      </c>
      <c r="O15" s="4">
        <v>7750</v>
      </c>
      <c r="P15" s="1"/>
      <c r="Q15" s="1"/>
      <c r="R15" s="1"/>
      <c r="S15" s="1" t="s">
        <v>16</v>
      </c>
      <c r="T15" s="1"/>
    </row>
    <row r="16" spans="1:20" x14ac:dyDescent="0.35">
      <c r="A16" s="1"/>
      <c r="B16" s="1"/>
      <c r="C16" s="1"/>
      <c r="D16" s="1"/>
      <c r="E16" s="1"/>
      <c r="F16" s="1"/>
      <c r="G16" s="1"/>
      <c r="H16" s="1"/>
      <c r="I16" s="1" t="s">
        <v>7</v>
      </c>
      <c r="J16" s="1">
        <v>80000</v>
      </c>
      <c r="K16" s="1">
        <v>90000</v>
      </c>
      <c r="L16" s="3">
        <v>0.24</v>
      </c>
      <c r="M16" s="1"/>
      <c r="N16" s="1"/>
      <c r="O16" s="4"/>
      <c r="P16" s="1"/>
      <c r="Q16" s="1"/>
      <c r="R16" s="1"/>
      <c r="S16" s="1" t="s">
        <v>17</v>
      </c>
      <c r="T16" s="1"/>
    </row>
    <row r="17" spans="1:20" x14ac:dyDescent="0.35">
      <c r="A17" s="1"/>
      <c r="B17" s="1"/>
      <c r="C17" s="1"/>
      <c r="D17" s="1"/>
      <c r="E17" s="1"/>
      <c r="F17" s="1"/>
      <c r="G17" s="1"/>
      <c r="H17" s="1"/>
      <c r="I17" s="1" t="s">
        <v>7</v>
      </c>
      <c r="J17" s="1">
        <v>90000</v>
      </c>
      <c r="K17" s="1">
        <v>130000</v>
      </c>
      <c r="L17" s="3">
        <v>0.25</v>
      </c>
      <c r="M17" s="1"/>
      <c r="N17" s="1"/>
      <c r="O17" s="1"/>
      <c r="P17" s="1"/>
      <c r="Q17" s="1"/>
      <c r="R17" s="1"/>
      <c r="S17" s="1" t="s">
        <v>18</v>
      </c>
      <c r="T17" s="1"/>
    </row>
    <row r="18" spans="1:20" x14ac:dyDescent="0.35">
      <c r="A18" s="1"/>
      <c r="B18" s="1"/>
      <c r="C18" s="1"/>
      <c r="D18" s="1"/>
      <c r="E18" s="1"/>
      <c r="F18" s="1"/>
      <c r="G18" s="1"/>
      <c r="H18" s="1"/>
      <c r="I18" s="1" t="s">
        <v>7</v>
      </c>
      <c r="J18" s="1">
        <v>130000</v>
      </c>
      <c r="K18" s="1">
        <v>1000000000</v>
      </c>
      <c r="L18" s="3">
        <v>0.255</v>
      </c>
      <c r="M18" s="1"/>
      <c r="N18" s="1"/>
      <c r="O18" s="1"/>
      <c r="P18" s="1"/>
      <c r="Q18" s="1"/>
      <c r="R18" s="1"/>
      <c r="S18" s="1" t="s">
        <v>19</v>
      </c>
      <c r="T18" s="1"/>
    </row>
    <row r="19" spans="1:20" x14ac:dyDescent="0.35">
      <c r="A19" s="1"/>
      <c r="B19" s="1"/>
      <c r="C19" s="1"/>
      <c r="D19" s="1"/>
      <c r="E19" s="1"/>
      <c r="F19" s="1"/>
      <c r="G19" s="1"/>
      <c r="H19" s="1"/>
      <c r="I19" s="1" t="s">
        <v>8</v>
      </c>
      <c r="J19" s="1">
        <v>0</v>
      </c>
      <c r="K19" s="1">
        <v>12450</v>
      </c>
      <c r="L19" s="3">
        <v>0.1</v>
      </c>
      <c r="M19" s="1"/>
      <c r="N19" s="2" t="s">
        <v>78</v>
      </c>
      <c r="O19" s="6"/>
      <c r="P19" s="1"/>
      <c r="Q19" s="1"/>
      <c r="R19" s="1"/>
      <c r="S19" s="1" t="s">
        <v>20</v>
      </c>
      <c r="T19" s="1"/>
    </row>
    <row r="20" spans="1:20" x14ac:dyDescent="0.35">
      <c r="A20" s="1"/>
      <c r="B20" s="1"/>
      <c r="C20" s="1"/>
      <c r="D20" s="1"/>
      <c r="E20" s="1"/>
      <c r="F20" s="1"/>
      <c r="G20" s="1"/>
      <c r="H20" s="1"/>
      <c r="I20" s="1" t="s">
        <v>8</v>
      </c>
      <c r="J20" s="1">
        <v>12450</v>
      </c>
      <c r="K20" s="1">
        <v>17707.2</v>
      </c>
      <c r="L20" s="3">
        <v>0.12</v>
      </c>
      <c r="M20" s="1"/>
      <c r="N20" s="5" t="s">
        <v>79</v>
      </c>
      <c r="O20" s="7" t="s">
        <v>80</v>
      </c>
      <c r="P20" s="1"/>
      <c r="Q20" s="1"/>
      <c r="R20" s="1"/>
      <c r="S20" s="1" t="s">
        <v>21</v>
      </c>
      <c r="T20" s="1"/>
    </row>
    <row r="21" spans="1:20" ht="29" x14ac:dyDescent="0.35">
      <c r="A21" s="1"/>
      <c r="B21" s="1"/>
      <c r="C21" s="1"/>
      <c r="D21" s="1"/>
      <c r="E21" s="1"/>
      <c r="F21" s="1"/>
      <c r="G21" s="1"/>
      <c r="H21" s="1"/>
      <c r="I21" s="1" t="s">
        <v>8</v>
      </c>
      <c r="J21" s="1">
        <v>17707.2</v>
      </c>
      <c r="K21" s="1">
        <v>33007.199999999997</v>
      </c>
      <c r="L21" s="3">
        <v>0.14000000000000001</v>
      </c>
      <c r="M21" s="1"/>
      <c r="N21" s="5" t="s">
        <v>81</v>
      </c>
      <c r="O21" s="7" t="s">
        <v>82</v>
      </c>
      <c r="P21" s="1"/>
      <c r="Q21" s="1"/>
      <c r="R21" s="1"/>
      <c r="S21" s="1" t="s">
        <v>22</v>
      </c>
      <c r="T21" s="1"/>
    </row>
    <row r="22" spans="1:20" ht="29" x14ac:dyDescent="0.35">
      <c r="A22" s="1"/>
      <c r="B22" s="1"/>
      <c r="C22" s="1"/>
      <c r="D22" s="1"/>
      <c r="E22" s="1"/>
      <c r="F22" s="1"/>
      <c r="G22" s="1"/>
      <c r="H22" s="1"/>
      <c r="I22" s="1" t="s">
        <v>8</v>
      </c>
      <c r="J22" s="1">
        <v>33007.199999999997</v>
      </c>
      <c r="K22" s="1">
        <v>53407.199999999997</v>
      </c>
      <c r="L22" s="3">
        <v>0.185</v>
      </c>
      <c r="M22" s="1"/>
      <c r="N22" s="5" t="s">
        <v>83</v>
      </c>
      <c r="O22" s="7" t="s">
        <v>84</v>
      </c>
      <c r="P22" s="1"/>
      <c r="Q22" s="1"/>
      <c r="R22" s="1"/>
      <c r="S22" s="1" t="s">
        <v>45</v>
      </c>
      <c r="T22" s="1"/>
    </row>
    <row r="23" spans="1:20" ht="43.5" x14ac:dyDescent="0.35">
      <c r="A23" s="1"/>
      <c r="B23" s="1"/>
      <c r="C23" s="1"/>
      <c r="D23" s="1"/>
      <c r="E23" s="1"/>
      <c r="F23" s="1"/>
      <c r="G23" s="1"/>
      <c r="H23" s="1"/>
      <c r="I23" s="1" t="s">
        <v>8</v>
      </c>
      <c r="J23" s="1">
        <v>53407.199999999997</v>
      </c>
      <c r="K23" s="1">
        <v>70000</v>
      </c>
      <c r="L23" s="3">
        <v>0.215</v>
      </c>
      <c r="M23" s="1"/>
      <c r="N23" s="5" t="s">
        <v>85</v>
      </c>
      <c r="O23" s="7" t="s">
        <v>86</v>
      </c>
      <c r="P23" s="1"/>
      <c r="Q23" s="1"/>
      <c r="R23" s="1"/>
      <c r="S23" s="1" t="s">
        <v>46</v>
      </c>
      <c r="T23" s="1"/>
    </row>
    <row r="24" spans="1:20" x14ac:dyDescent="0.35">
      <c r="A24" s="1"/>
      <c r="B24" s="1"/>
      <c r="C24" s="1"/>
      <c r="D24" s="1"/>
      <c r="E24" s="1"/>
      <c r="F24" s="1"/>
      <c r="G24" s="1"/>
      <c r="H24" s="1"/>
      <c r="I24" s="1" t="s">
        <v>8</v>
      </c>
      <c r="J24" s="1">
        <v>70000</v>
      </c>
      <c r="K24" s="1">
        <v>90000</v>
      </c>
      <c r="L24" s="3">
        <v>0.22500000000000001</v>
      </c>
      <c r="M24" s="1"/>
      <c r="N24" s="1"/>
      <c r="O24" s="1"/>
      <c r="P24" s="1"/>
      <c r="Q24" s="1"/>
      <c r="R24" s="1"/>
      <c r="S24" s="1"/>
      <c r="T24" s="1"/>
    </row>
    <row r="25" spans="1:20" x14ac:dyDescent="0.35">
      <c r="A25" s="1"/>
      <c r="B25" s="1"/>
      <c r="C25" s="1"/>
      <c r="D25" s="1"/>
      <c r="E25" s="1"/>
      <c r="F25" s="1"/>
      <c r="G25" s="1"/>
      <c r="H25" s="1"/>
      <c r="I25" s="1" t="s">
        <v>8</v>
      </c>
      <c r="J25" s="1">
        <v>90000</v>
      </c>
      <c r="K25" s="1">
        <v>175000</v>
      </c>
      <c r="L25" s="3">
        <v>0.25</v>
      </c>
      <c r="M25" s="1"/>
      <c r="N25" s="1"/>
      <c r="O25" s="1"/>
      <c r="P25" s="1"/>
      <c r="Q25" s="1"/>
      <c r="R25" s="1"/>
      <c r="S25" s="1"/>
      <c r="T25" s="1"/>
    </row>
    <row r="26" spans="1:20" x14ac:dyDescent="0.35">
      <c r="A26" s="1"/>
      <c r="B26" s="1"/>
      <c r="C26" s="1"/>
      <c r="D26" s="1"/>
      <c r="E26" s="1"/>
      <c r="F26" s="1"/>
      <c r="G26" s="1"/>
      <c r="H26" s="1"/>
      <c r="I26" s="1" t="s">
        <v>8</v>
      </c>
      <c r="J26" s="1">
        <v>175000</v>
      </c>
      <c r="K26" s="1">
        <v>1000000000</v>
      </c>
      <c r="L26" s="3">
        <v>0.255</v>
      </c>
      <c r="M26" s="1"/>
      <c r="N26" s="1"/>
      <c r="O26" s="1"/>
      <c r="P26" s="1"/>
      <c r="Q26" s="1"/>
      <c r="R26" s="1"/>
      <c r="S26" s="1"/>
      <c r="T26" s="1"/>
    </row>
    <row r="27" spans="1:20" x14ac:dyDescent="0.35">
      <c r="A27" s="1"/>
      <c r="B27" s="1"/>
      <c r="C27" s="1"/>
      <c r="D27" s="1"/>
      <c r="E27" s="1"/>
      <c r="F27" s="1"/>
      <c r="G27" s="1"/>
      <c r="H27" s="1"/>
      <c r="I27" s="1" t="s">
        <v>9</v>
      </c>
      <c r="J27" s="1">
        <v>0</v>
      </c>
      <c r="K27" s="1">
        <v>10000</v>
      </c>
      <c r="L27" s="3">
        <v>0.09</v>
      </c>
      <c r="M27" s="1"/>
      <c r="N27" s="1"/>
      <c r="O27" s="1"/>
      <c r="P27" s="1"/>
      <c r="Q27" s="1"/>
      <c r="R27" s="1"/>
      <c r="S27" s="1"/>
      <c r="T27" s="1"/>
    </row>
    <row r="28" spans="1:20" x14ac:dyDescent="0.35">
      <c r="A28" s="1"/>
      <c r="B28" s="1"/>
      <c r="C28" s="1"/>
      <c r="D28" s="1"/>
      <c r="E28" s="1"/>
      <c r="F28" s="1"/>
      <c r="G28" s="1"/>
      <c r="H28" s="1"/>
      <c r="I28" s="1" t="s">
        <v>9</v>
      </c>
      <c r="J28" s="1">
        <v>10000</v>
      </c>
      <c r="K28" s="1">
        <v>18000</v>
      </c>
      <c r="L28" s="3">
        <v>0.1125</v>
      </c>
      <c r="M28" s="1"/>
      <c r="N28" s="1"/>
      <c r="O28" s="1"/>
      <c r="P28" s="1"/>
      <c r="Q28" s="1"/>
      <c r="R28" s="1"/>
      <c r="S28" s="1"/>
      <c r="T28" s="1"/>
    </row>
    <row r="29" spans="1:20" x14ac:dyDescent="0.35">
      <c r="A29" s="1"/>
      <c r="B29" s="1"/>
      <c r="C29" s="1"/>
      <c r="D29" s="1"/>
      <c r="E29" s="1"/>
      <c r="F29" s="1"/>
      <c r="G29" s="1"/>
      <c r="H29" s="1"/>
      <c r="I29" s="1" t="s">
        <v>9</v>
      </c>
      <c r="J29" s="1">
        <v>18000</v>
      </c>
      <c r="K29" s="1">
        <v>30000</v>
      </c>
      <c r="L29" s="3">
        <v>0.14249999999999999</v>
      </c>
      <c r="M29" s="1"/>
      <c r="N29" s="1"/>
      <c r="O29" s="1"/>
      <c r="P29" s="1"/>
      <c r="Q29" s="1"/>
      <c r="R29" s="1"/>
      <c r="S29" s="1"/>
      <c r="T29" s="1"/>
    </row>
    <row r="30" spans="1:20" x14ac:dyDescent="0.35">
      <c r="A30" s="1"/>
      <c r="B30" s="1"/>
      <c r="C30" s="1"/>
      <c r="D30" s="1"/>
      <c r="E30" s="1"/>
      <c r="F30" s="1"/>
      <c r="G30" s="1"/>
      <c r="H30" s="1"/>
      <c r="I30" s="1" t="s">
        <v>9</v>
      </c>
      <c r="J30" s="1">
        <v>30000</v>
      </c>
      <c r="K30" s="1">
        <v>48000</v>
      </c>
      <c r="L30" s="3">
        <v>0.17499999999999999</v>
      </c>
      <c r="M30" s="1"/>
      <c r="N30" s="1"/>
      <c r="O30" s="1"/>
      <c r="P30" s="1"/>
      <c r="Q30" s="1"/>
      <c r="R30" s="1"/>
      <c r="S30" s="1"/>
      <c r="T30" s="1"/>
    </row>
    <row r="31" spans="1:20" x14ac:dyDescent="0.35">
      <c r="A31" s="1"/>
      <c r="B31" s="1"/>
      <c r="C31" s="1"/>
      <c r="D31" s="1"/>
      <c r="E31" s="1"/>
      <c r="F31" s="1"/>
      <c r="G31" s="1"/>
      <c r="H31" s="1"/>
      <c r="I31" s="1" t="s">
        <v>9</v>
      </c>
      <c r="J31" s="1">
        <v>48000</v>
      </c>
      <c r="K31" s="1">
        <v>70000</v>
      </c>
      <c r="L31" s="3">
        <v>0.19</v>
      </c>
      <c r="M31" s="1"/>
      <c r="N31" s="1"/>
      <c r="O31" s="1"/>
      <c r="P31" s="1"/>
      <c r="Q31" s="1"/>
      <c r="R31" s="1"/>
      <c r="S31" s="1"/>
      <c r="T31" s="1"/>
    </row>
    <row r="32" spans="1:20" x14ac:dyDescent="0.35">
      <c r="A32" s="1"/>
      <c r="B32" s="1"/>
      <c r="C32" s="1"/>
      <c r="D32" s="1"/>
      <c r="E32" s="1"/>
      <c r="F32" s="1"/>
      <c r="G32" s="1"/>
      <c r="H32" s="1"/>
      <c r="I32" s="1" t="s">
        <v>9</v>
      </c>
      <c r="J32" s="1">
        <v>70000</v>
      </c>
      <c r="K32" s="1">
        <v>90000</v>
      </c>
      <c r="L32" s="3">
        <v>0.2175</v>
      </c>
      <c r="M32" s="1"/>
      <c r="N32" s="1"/>
      <c r="O32" s="1"/>
      <c r="P32" s="1"/>
      <c r="Q32" s="1"/>
      <c r="R32" s="1"/>
      <c r="S32" s="1"/>
      <c r="T32" s="1"/>
    </row>
    <row r="33" spans="1:20" x14ac:dyDescent="0.35">
      <c r="A33" s="1"/>
      <c r="B33" s="1"/>
      <c r="C33" s="1"/>
      <c r="D33" s="1"/>
      <c r="E33" s="1"/>
      <c r="F33" s="1"/>
      <c r="G33" s="1"/>
      <c r="H33" s="1"/>
      <c r="I33" s="1" t="s">
        <v>9</v>
      </c>
      <c r="J33" s="1">
        <v>90000</v>
      </c>
      <c r="K33" s="1">
        <v>120000</v>
      </c>
      <c r="L33" s="3">
        <v>0.22750000000000001</v>
      </c>
      <c r="M33" s="1"/>
      <c r="N33" s="1"/>
      <c r="O33" s="1"/>
      <c r="P33" s="1"/>
      <c r="Q33" s="1"/>
      <c r="R33" s="1"/>
      <c r="S33" s="1"/>
      <c r="T33" s="1"/>
    </row>
    <row r="34" spans="1:20" x14ac:dyDescent="0.35">
      <c r="A34" s="1"/>
      <c r="B34" s="1"/>
      <c r="C34" s="1"/>
      <c r="D34" s="1"/>
      <c r="E34" s="1"/>
      <c r="F34" s="1"/>
      <c r="G34" s="1"/>
      <c r="H34" s="1"/>
      <c r="I34" s="1" t="s">
        <v>9</v>
      </c>
      <c r="J34" s="1">
        <v>120000</v>
      </c>
      <c r="K34" s="1">
        <v>175000</v>
      </c>
      <c r="L34" s="3">
        <v>0.23749999999999999</v>
      </c>
      <c r="M34" s="1"/>
      <c r="N34" s="1"/>
      <c r="O34" s="1"/>
      <c r="P34" s="1"/>
      <c r="Q34" s="1"/>
      <c r="R34" s="1"/>
      <c r="S34" s="1"/>
      <c r="T34" s="1"/>
    </row>
    <row r="35" spans="1:20" x14ac:dyDescent="0.35">
      <c r="A35" s="1"/>
      <c r="B35" s="1"/>
      <c r="C35" s="1"/>
      <c r="D35" s="1"/>
      <c r="E35" s="1"/>
      <c r="F35" s="1"/>
      <c r="G35" s="1"/>
      <c r="H35" s="1"/>
      <c r="I35" s="1" t="s">
        <v>9</v>
      </c>
      <c r="J35" s="1">
        <v>175000</v>
      </c>
      <c r="K35" s="1">
        <v>1000000000</v>
      </c>
      <c r="L35" s="3">
        <v>0.2475</v>
      </c>
      <c r="M35" s="1"/>
      <c r="N35" s="1"/>
      <c r="O35" s="1"/>
      <c r="P35" s="1"/>
      <c r="Q35" s="1"/>
      <c r="R35" s="1"/>
      <c r="S35" s="1"/>
      <c r="T35" s="1"/>
    </row>
    <row r="36" spans="1:20" x14ac:dyDescent="0.35">
      <c r="A36" s="1"/>
      <c r="B36" s="1"/>
      <c r="C36" s="1"/>
      <c r="D36" s="1"/>
      <c r="E36" s="1"/>
      <c r="F36" s="1"/>
      <c r="G36" s="1"/>
      <c r="H36" s="1"/>
      <c r="I36" s="1" t="s">
        <v>10</v>
      </c>
      <c r="J36" s="1">
        <v>0</v>
      </c>
      <c r="K36" s="1">
        <v>12450</v>
      </c>
      <c r="L36" s="3">
        <v>0.09</v>
      </c>
      <c r="M36" s="1"/>
      <c r="N36" s="1"/>
      <c r="O36" s="1"/>
      <c r="P36" s="1"/>
      <c r="Q36" s="1"/>
      <c r="R36" s="1"/>
      <c r="S36" s="1"/>
      <c r="T36" s="1"/>
    </row>
    <row r="37" spans="1:20" x14ac:dyDescent="0.35">
      <c r="A37" s="1"/>
      <c r="B37" s="1"/>
      <c r="C37" s="1"/>
      <c r="D37" s="1"/>
      <c r="E37" s="1"/>
      <c r="F37" s="1"/>
      <c r="G37" s="1"/>
      <c r="H37" s="1"/>
      <c r="I37" s="1" t="s">
        <v>10</v>
      </c>
      <c r="J37" s="1">
        <v>12450</v>
      </c>
      <c r="K37" s="1">
        <v>17707.2</v>
      </c>
      <c r="L37" s="3">
        <v>0.115</v>
      </c>
      <c r="M37" s="1"/>
      <c r="N37" s="1"/>
      <c r="O37" s="1"/>
      <c r="P37" s="1"/>
      <c r="Q37" s="1"/>
      <c r="R37" s="1"/>
      <c r="S37" s="1"/>
      <c r="T37" s="1"/>
    </row>
    <row r="38" spans="1:20" x14ac:dyDescent="0.35">
      <c r="A38" s="1"/>
      <c r="B38" s="1"/>
      <c r="C38" s="1"/>
      <c r="D38" s="1"/>
      <c r="E38" s="1"/>
      <c r="F38" s="1"/>
      <c r="G38" s="1"/>
      <c r="H38" s="1"/>
      <c r="I38" s="1" t="s">
        <v>10</v>
      </c>
      <c r="J38" s="1">
        <v>17707.2</v>
      </c>
      <c r="K38" s="1">
        <v>33007.199999999997</v>
      </c>
      <c r="L38" s="3">
        <v>0.14000000000000001</v>
      </c>
      <c r="M38" s="1"/>
      <c r="N38" s="1"/>
      <c r="O38" s="1"/>
      <c r="P38" s="1"/>
      <c r="Q38" s="1"/>
      <c r="R38" s="1"/>
      <c r="S38" s="1"/>
      <c r="T38" s="1"/>
    </row>
    <row r="39" spans="1:20" x14ac:dyDescent="0.35">
      <c r="A39" s="1"/>
      <c r="B39" s="1"/>
      <c r="C39" s="1"/>
      <c r="D39" s="1"/>
      <c r="E39" s="1"/>
      <c r="F39" s="1"/>
      <c r="G39" s="1"/>
      <c r="H39" s="1"/>
      <c r="I39" s="1" t="s">
        <v>10</v>
      </c>
      <c r="J39" s="1">
        <v>33007.199999999997</v>
      </c>
      <c r="K39" s="1">
        <v>53407.199999999997</v>
      </c>
      <c r="L39" s="3">
        <v>0.185</v>
      </c>
      <c r="M39" s="1"/>
      <c r="N39" s="1"/>
      <c r="O39" s="1"/>
      <c r="P39" s="1"/>
      <c r="Q39" s="1"/>
      <c r="R39" s="1"/>
      <c r="S39" s="1"/>
      <c r="T39" s="1"/>
    </row>
    <row r="40" spans="1:20" x14ac:dyDescent="0.35">
      <c r="A40" s="1"/>
      <c r="B40" s="1"/>
      <c r="C40" s="1"/>
      <c r="D40" s="1"/>
      <c r="E40" s="1"/>
      <c r="F40" s="1"/>
      <c r="G40" s="1"/>
      <c r="H40" s="1"/>
      <c r="I40" s="1" t="s">
        <v>10</v>
      </c>
      <c r="J40" s="1">
        <v>53407.199999999997</v>
      </c>
      <c r="K40" s="1">
        <v>90000</v>
      </c>
      <c r="L40" s="3">
        <v>0.23499999999999999</v>
      </c>
      <c r="M40" s="1"/>
      <c r="N40" s="1"/>
      <c r="O40" s="1"/>
      <c r="P40" s="1"/>
      <c r="Q40" s="1"/>
      <c r="R40" s="1"/>
      <c r="S40" s="1"/>
      <c r="T40" s="1"/>
    </row>
    <row r="41" spans="1:20" x14ac:dyDescent="0.35">
      <c r="A41" s="1"/>
      <c r="B41" s="1"/>
      <c r="C41" s="1"/>
      <c r="D41" s="1"/>
      <c r="E41" s="1"/>
      <c r="F41" s="1"/>
      <c r="G41" s="1"/>
      <c r="H41" s="1"/>
      <c r="I41" s="1" t="s">
        <v>10</v>
      </c>
      <c r="J41" s="1">
        <v>90000</v>
      </c>
      <c r="K41" s="1">
        <v>120000</v>
      </c>
      <c r="L41" s="3">
        <v>0.25</v>
      </c>
      <c r="M41" s="1"/>
      <c r="N41" s="1"/>
      <c r="O41" s="1"/>
      <c r="P41" s="1"/>
      <c r="Q41" s="1"/>
      <c r="R41" s="1"/>
      <c r="S41" s="1"/>
      <c r="T41" s="1"/>
    </row>
    <row r="42" spans="1:20" x14ac:dyDescent="0.35">
      <c r="A42" s="1"/>
      <c r="B42" s="1"/>
      <c r="C42" s="1"/>
      <c r="D42" s="1"/>
      <c r="E42" s="1"/>
      <c r="F42" s="1"/>
      <c r="G42" s="1"/>
      <c r="H42" s="1"/>
      <c r="I42" s="1" t="s">
        <v>10</v>
      </c>
      <c r="J42" s="1">
        <v>120000</v>
      </c>
      <c r="K42" s="1">
        <v>1000000000</v>
      </c>
      <c r="L42" s="3">
        <v>0.26</v>
      </c>
      <c r="M42" s="1"/>
      <c r="N42" s="1"/>
      <c r="O42" s="1"/>
      <c r="P42" s="1"/>
      <c r="Q42" s="1"/>
      <c r="R42" s="1"/>
      <c r="S42" s="1"/>
      <c r="T42" s="1"/>
    </row>
    <row r="43" spans="1:20" x14ac:dyDescent="0.35">
      <c r="A43" s="1"/>
      <c r="B43" s="1"/>
      <c r="C43" s="1"/>
      <c r="D43" s="1"/>
      <c r="E43" s="1"/>
      <c r="F43" s="1"/>
      <c r="G43" s="1"/>
      <c r="H43" s="1"/>
      <c r="I43" s="1" t="s">
        <v>11</v>
      </c>
      <c r="J43" s="1">
        <v>0</v>
      </c>
      <c r="K43" s="1">
        <v>13000</v>
      </c>
      <c r="L43" s="3">
        <v>8.5000000000000006E-2</v>
      </c>
      <c r="M43" s="1"/>
      <c r="N43" s="1"/>
      <c r="O43" s="1"/>
      <c r="P43" s="1"/>
      <c r="Q43" s="1"/>
      <c r="R43" s="1"/>
      <c r="S43" s="1"/>
      <c r="T43" s="1"/>
    </row>
    <row r="44" spans="1:20" x14ac:dyDescent="0.35">
      <c r="A44" s="1"/>
      <c r="B44" s="1"/>
      <c r="C44" s="1"/>
      <c r="D44" s="1"/>
      <c r="E44" s="1"/>
      <c r="F44" s="1"/>
      <c r="G44" s="1"/>
      <c r="H44" s="1"/>
      <c r="I44" s="1" t="s">
        <v>11</v>
      </c>
      <c r="J44" s="1">
        <v>13000</v>
      </c>
      <c r="K44" s="1">
        <v>21000</v>
      </c>
      <c r="L44" s="3">
        <v>0.11</v>
      </c>
      <c r="M44" s="1"/>
      <c r="N44" s="1"/>
      <c r="O44" s="1"/>
      <c r="P44" s="1"/>
      <c r="Q44" s="1"/>
      <c r="R44" s="1"/>
      <c r="S44" s="1"/>
      <c r="T44" s="1"/>
    </row>
    <row r="45" spans="1:20" x14ac:dyDescent="0.35">
      <c r="A45" s="1"/>
      <c r="B45" s="1"/>
      <c r="C45" s="1"/>
      <c r="D45" s="1"/>
      <c r="E45" s="1"/>
      <c r="F45" s="1"/>
      <c r="G45" s="1"/>
      <c r="H45" s="1"/>
      <c r="I45" s="1" t="s">
        <v>11</v>
      </c>
      <c r="J45" s="1">
        <v>21000</v>
      </c>
      <c r="K45" s="1">
        <v>35200</v>
      </c>
      <c r="L45" s="3">
        <v>0.14499999999999999</v>
      </c>
      <c r="M45" s="1"/>
      <c r="N45" s="1"/>
      <c r="O45" s="1"/>
      <c r="P45" s="1"/>
      <c r="Q45" s="1"/>
      <c r="R45" s="1"/>
      <c r="S45" s="1"/>
      <c r="T45" s="1"/>
    </row>
    <row r="46" spans="1:20" x14ac:dyDescent="0.35">
      <c r="A46" s="1"/>
      <c r="B46" s="1"/>
      <c r="C46" s="1"/>
      <c r="D46" s="1"/>
      <c r="E46" s="1"/>
      <c r="F46" s="1"/>
      <c r="G46" s="1"/>
      <c r="H46" s="1"/>
      <c r="I46" s="1" t="s">
        <v>11</v>
      </c>
      <c r="J46" s="1">
        <v>35200</v>
      </c>
      <c r="K46" s="1">
        <v>60000</v>
      </c>
      <c r="L46" s="3">
        <v>0.18</v>
      </c>
      <c r="M46" s="1"/>
      <c r="N46" s="1"/>
      <c r="O46" s="1"/>
      <c r="P46" s="1"/>
      <c r="Q46" s="1"/>
      <c r="R46" s="1"/>
      <c r="S46" s="1"/>
      <c r="T46" s="1"/>
    </row>
    <row r="47" spans="1:20" x14ac:dyDescent="0.35">
      <c r="A47" s="1"/>
      <c r="B47" s="1"/>
      <c r="C47" s="1"/>
      <c r="D47" s="1"/>
      <c r="E47" s="1"/>
      <c r="F47" s="1"/>
      <c r="G47" s="1"/>
      <c r="H47" s="1"/>
      <c r="I47" s="1" t="s">
        <v>11</v>
      </c>
      <c r="J47" s="1">
        <v>60000</v>
      </c>
      <c r="K47" s="1">
        <v>90000</v>
      </c>
      <c r="L47" s="3">
        <v>0.22500000000000001</v>
      </c>
      <c r="M47" s="1"/>
      <c r="N47" s="1"/>
      <c r="O47" s="1"/>
      <c r="P47" s="1"/>
      <c r="Q47" s="1"/>
      <c r="R47" s="1"/>
      <c r="S47" s="1"/>
      <c r="T47" s="1"/>
    </row>
    <row r="48" spans="1:20" x14ac:dyDescent="0.35">
      <c r="A48" s="1"/>
      <c r="B48" s="1"/>
      <c r="C48" s="1"/>
      <c r="D48" s="1"/>
      <c r="E48" s="1"/>
      <c r="F48" s="1"/>
      <c r="G48" s="1"/>
      <c r="H48" s="1"/>
      <c r="I48" s="1" t="s">
        <v>11</v>
      </c>
      <c r="J48" s="1">
        <v>90000</v>
      </c>
      <c r="K48" s="1">
        <v>1000000000</v>
      </c>
      <c r="L48" s="3">
        <v>0.245</v>
      </c>
      <c r="M48" s="1"/>
      <c r="N48" s="1"/>
      <c r="O48" s="1"/>
      <c r="P48" s="1"/>
      <c r="Q48" s="1"/>
      <c r="R48" s="1"/>
      <c r="S48" s="1"/>
      <c r="T48" s="1"/>
    </row>
    <row r="49" spans="1:20" x14ac:dyDescent="0.35">
      <c r="A49" s="1"/>
      <c r="B49" s="1"/>
      <c r="C49" s="1"/>
      <c r="D49" s="1"/>
      <c r="E49" s="1"/>
      <c r="F49" s="1"/>
      <c r="G49" s="1"/>
      <c r="H49" s="1"/>
      <c r="I49" s="1" t="s">
        <v>12</v>
      </c>
      <c r="J49" s="1">
        <v>0</v>
      </c>
      <c r="K49" s="1">
        <v>12450</v>
      </c>
      <c r="L49" s="3">
        <v>0.09</v>
      </c>
      <c r="M49" s="1"/>
      <c r="N49" s="1"/>
      <c r="O49" s="1"/>
      <c r="P49" s="1"/>
      <c r="Q49" s="1"/>
      <c r="R49" s="1"/>
      <c r="S49" s="1"/>
      <c r="T49" s="1"/>
    </row>
    <row r="50" spans="1:20" x14ac:dyDescent="0.35">
      <c r="A50" s="1"/>
      <c r="B50" s="1"/>
      <c r="C50" s="1"/>
      <c r="D50" s="1"/>
      <c r="E50" s="1"/>
      <c r="F50" s="1"/>
      <c r="G50" s="1"/>
      <c r="H50" s="1"/>
      <c r="I50" s="1" t="s">
        <v>12</v>
      </c>
      <c r="J50" s="1">
        <v>12450</v>
      </c>
      <c r="K50" s="1">
        <v>20200</v>
      </c>
      <c r="L50" s="3">
        <v>0.12</v>
      </c>
      <c r="M50" s="1"/>
      <c r="N50" s="1"/>
      <c r="O50" s="1"/>
      <c r="P50" s="1"/>
      <c r="Q50" s="1"/>
      <c r="R50" s="1"/>
      <c r="S50" s="1"/>
      <c r="T50" s="1"/>
    </row>
    <row r="51" spans="1:20" x14ac:dyDescent="0.35">
      <c r="A51" s="1"/>
      <c r="B51" s="1"/>
      <c r="C51" s="1"/>
      <c r="D51" s="1"/>
      <c r="E51" s="1"/>
      <c r="F51" s="1"/>
      <c r="G51" s="1"/>
      <c r="H51" s="1"/>
      <c r="I51" s="1" t="s">
        <v>12</v>
      </c>
      <c r="J51" s="1">
        <v>20200</v>
      </c>
      <c r="K51" s="1">
        <v>35200</v>
      </c>
      <c r="L51" s="3">
        <v>0.14000000000000001</v>
      </c>
      <c r="M51" s="1"/>
      <c r="N51" s="1"/>
      <c r="O51" s="1"/>
      <c r="P51" s="1"/>
      <c r="Q51" s="1"/>
      <c r="R51" s="1"/>
      <c r="S51" s="1"/>
      <c r="T51" s="1"/>
    </row>
    <row r="52" spans="1:20" x14ac:dyDescent="0.35">
      <c r="A52" s="1"/>
      <c r="B52" s="1"/>
      <c r="C52" s="1"/>
      <c r="D52" s="1"/>
      <c r="E52" s="1"/>
      <c r="F52" s="1"/>
      <c r="G52" s="1"/>
      <c r="H52" s="1"/>
      <c r="I52" s="1" t="s">
        <v>12</v>
      </c>
      <c r="J52" s="1">
        <v>35200</v>
      </c>
      <c r="K52" s="1">
        <v>53407.199999999997</v>
      </c>
      <c r="L52" s="3">
        <v>0.185</v>
      </c>
      <c r="M52" s="1"/>
      <c r="N52" s="1"/>
      <c r="O52" s="1"/>
      <c r="P52" s="1"/>
      <c r="Q52" s="1"/>
      <c r="R52" s="1"/>
      <c r="S52" s="1"/>
      <c r="T52" s="1"/>
    </row>
    <row r="53" spans="1:20" x14ac:dyDescent="0.35">
      <c r="A53" s="1"/>
      <c r="B53" s="1"/>
      <c r="C53" s="1"/>
      <c r="D53" s="1"/>
      <c r="E53" s="1"/>
      <c r="F53" s="1"/>
      <c r="G53" s="1"/>
      <c r="H53" s="1"/>
      <c r="I53" s="1" t="s">
        <v>12</v>
      </c>
      <c r="J53" s="1">
        <v>53407.199999999997</v>
      </c>
      <c r="K53" s="1">
        <v>1000000000</v>
      </c>
      <c r="L53" s="3">
        <v>0.215</v>
      </c>
      <c r="M53" s="1"/>
      <c r="N53" s="1"/>
      <c r="O53" s="1"/>
      <c r="P53" s="1"/>
      <c r="Q53" s="1"/>
      <c r="R53" s="1"/>
      <c r="S53" s="1"/>
      <c r="T53" s="1"/>
    </row>
    <row r="54" spans="1:20" x14ac:dyDescent="0.35">
      <c r="A54" s="1"/>
      <c r="B54" s="1"/>
      <c r="C54" s="1"/>
      <c r="D54" s="1"/>
      <c r="E54" s="1"/>
      <c r="F54" s="1"/>
      <c r="G54" s="1"/>
      <c r="H54" s="1"/>
      <c r="I54" s="1" t="s">
        <v>13</v>
      </c>
      <c r="J54" s="1">
        <v>0</v>
      </c>
      <c r="K54" s="1">
        <v>12450</v>
      </c>
      <c r="L54" s="3">
        <v>9.5000000000000001E-2</v>
      </c>
      <c r="M54" s="1"/>
      <c r="N54" s="1"/>
      <c r="O54" s="1"/>
      <c r="P54" s="1"/>
      <c r="Q54" s="1"/>
      <c r="R54" s="1"/>
      <c r="S54" s="1"/>
      <c r="T54" s="1"/>
    </row>
    <row r="55" spans="1:20" x14ac:dyDescent="0.35">
      <c r="A55" s="1"/>
      <c r="B55" s="1"/>
      <c r="C55" s="1"/>
      <c r="D55" s="1"/>
      <c r="E55" s="1"/>
      <c r="F55" s="1"/>
      <c r="G55" s="1"/>
      <c r="H55" s="1"/>
      <c r="I55" s="1" t="s">
        <v>13</v>
      </c>
      <c r="J55" s="1">
        <v>12450</v>
      </c>
      <c r="K55" s="1">
        <v>20200</v>
      </c>
      <c r="L55" s="3">
        <v>0.12</v>
      </c>
      <c r="M55" s="1"/>
      <c r="N55" s="1"/>
      <c r="O55" s="1"/>
      <c r="P55" s="1"/>
      <c r="Q55" s="1"/>
      <c r="R55" s="1"/>
      <c r="S55" s="1"/>
      <c r="T55" s="1"/>
    </row>
    <row r="56" spans="1:20" x14ac:dyDescent="0.35">
      <c r="A56" s="1"/>
      <c r="B56" s="1"/>
      <c r="C56" s="1"/>
      <c r="D56" s="1"/>
      <c r="E56" s="1"/>
      <c r="F56" s="1"/>
      <c r="G56" s="1"/>
      <c r="H56" s="1"/>
      <c r="I56" s="1" t="s">
        <v>13</v>
      </c>
      <c r="J56" s="1">
        <v>20200</v>
      </c>
      <c r="K56" s="1">
        <v>35200</v>
      </c>
      <c r="L56" s="3">
        <v>0.15</v>
      </c>
      <c r="M56" s="1"/>
      <c r="N56" s="1"/>
      <c r="O56" s="1"/>
      <c r="P56" s="1"/>
      <c r="Q56" s="1"/>
      <c r="R56" s="1"/>
      <c r="S56" s="1"/>
      <c r="T56" s="1"/>
    </row>
    <row r="57" spans="1:20" x14ac:dyDescent="0.35">
      <c r="A57" s="1"/>
      <c r="B57" s="1"/>
      <c r="C57" s="1"/>
      <c r="D57" s="1"/>
      <c r="E57" s="1"/>
      <c r="F57" s="1"/>
      <c r="G57" s="1"/>
      <c r="H57" s="1"/>
      <c r="I57" s="1" t="s">
        <v>13</v>
      </c>
      <c r="J57" s="1">
        <v>35200</v>
      </c>
      <c r="K57" s="1">
        <v>60000</v>
      </c>
      <c r="L57" s="3">
        <v>0.185</v>
      </c>
      <c r="M57" s="1"/>
      <c r="N57" s="1"/>
      <c r="O57" s="1"/>
      <c r="P57" s="1"/>
      <c r="Q57" s="1"/>
      <c r="R57" s="1"/>
      <c r="S57" s="1"/>
      <c r="T57" s="1"/>
    </row>
    <row r="58" spans="1:20" x14ac:dyDescent="0.35">
      <c r="A58" s="1"/>
      <c r="B58" s="1"/>
      <c r="C58" s="1"/>
      <c r="D58" s="1"/>
      <c r="E58" s="1"/>
      <c r="F58" s="1"/>
      <c r="G58" s="1"/>
      <c r="H58" s="1"/>
      <c r="I58" s="1" t="s">
        <v>13</v>
      </c>
      <c r="J58" s="1">
        <v>60000</v>
      </c>
      <c r="K58" s="1">
        <v>1000000000</v>
      </c>
      <c r="L58" s="3">
        <v>0.22500000000000001</v>
      </c>
      <c r="M58" s="1"/>
      <c r="N58" s="1"/>
      <c r="O58" s="1"/>
      <c r="P58" s="1"/>
      <c r="Q58" s="1"/>
      <c r="R58" s="1"/>
      <c r="S58" s="1"/>
      <c r="T58" s="1"/>
    </row>
    <row r="59" spans="1:20" x14ac:dyDescent="0.35">
      <c r="A59" s="1"/>
      <c r="B59" s="1"/>
      <c r="C59" s="1"/>
      <c r="D59" s="1"/>
      <c r="E59" s="1"/>
      <c r="F59" s="1"/>
      <c r="G59" s="1"/>
      <c r="H59" s="1"/>
      <c r="I59" s="1" t="s">
        <v>14</v>
      </c>
      <c r="J59" s="1">
        <v>0</v>
      </c>
      <c r="K59" s="1">
        <v>12500</v>
      </c>
      <c r="L59" s="3">
        <v>9.5000000000000001E-2</v>
      </c>
      <c r="M59" s="1"/>
      <c r="N59" s="1"/>
      <c r="O59" s="1"/>
      <c r="P59" s="1"/>
      <c r="Q59" s="1"/>
      <c r="R59" s="1"/>
      <c r="S59" s="1"/>
      <c r="T59" s="1"/>
    </row>
    <row r="60" spans="1:20" x14ac:dyDescent="0.35">
      <c r="A60" s="1"/>
      <c r="B60" s="1"/>
      <c r="C60" s="1"/>
      <c r="D60" s="1"/>
      <c r="E60" s="1"/>
      <c r="F60" s="1"/>
      <c r="G60" s="1"/>
      <c r="H60" s="1"/>
      <c r="I60" s="1" t="s">
        <v>14</v>
      </c>
      <c r="J60" s="1">
        <v>12500</v>
      </c>
      <c r="K60" s="1">
        <v>22000</v>
      </c>
      <c r="L60" s="3">
        <v>0.125</v>
      </c>
      <c r="M60" s="1"/>
      <c r="N60" s="1"/>
      <c r="O60" s="1"/>
      <c r="P60" s="1"/>
      <c r="Q60" s="1"/>
      <c r="R60" s="1"/>
      <c r="S60" s="1"/>
      <c r="T60" s="1"/>
    </row>
    <row r="61" spans="1:20" x14ac:dyDescent="0.35">
      <c r="A61" s="1"/>
      <c r="B61" s="1"/>
      <c r="C61" s="1"/>
      <c r="D61" s="1"/>
      <c r="E61" s="1"/>
      <c r="F61" s="1"/>
      <c r="G61" s="1"/>
      <c r="H61" s="1"/>
      <c r="I61" s="1" t="s">
        <v>14</v>
      </c>
      <c r="J61" s="1">
        <v>22000</v>
      </c>
      <c r="K61" s="1">
        <v>33000</v>
      </c>
      <c r="L61" s="3">
        <v>0.16</v>
      </c>
      <c r="M61" s="1"/>
      <c r="N61" s="1"/>
      <c r="O61" s="1"/>
      <c r="P61" s="1"/>
      <c r="Q61" s="1"/>
      <c r="R61" s="1"/>
      <c r="S61" s="1"/>
      <c r="T61" s="1"/>
    </row>
    <row r="62" spans="1:20" x14ac:dyDescent="0.35">
      <c r="A62" s="1"/>
      <c r="B62" s="1"/>
      <c r="C62" s="1"/>
      <c r="D62" s="1"/>
      <c r="E62" s="1"/>
      <c r="F62" s="1"/>
      <c r="G62" s="1"/>
      <c r="H62" s="1"/>
      <c r="I62" s="1" t="s">
        <v>14</v>
      </c>
      <c r="J62" s="1">
        <v>33000</v>
      </c>
      <c r="K62" s="1">
        <v>53000</v>
      </c>
      <c r="L62" s="3">
        <v>0.19</v>
      </c>
      <c r="M62" s="1"/>
      <c r="N62" s="1"/>
      <c r="O62" s="1"/>
      <c r="P62" s="1"/>
      <c r="Q62" s="1"/>
      <c r="R62" s="1"/>
      <c r="S62" s="1"/>
      <c r="T62" s="1"/>
    </row>
    <row r="63" spans="1:20" x14ac:dyDescent="0.35">
      <c r="A63" s="1"/>
      <c r="B63" s="1"/>
      <c r="C63" s="1"/>
      <c r="D63" s="1"/>
      <c r="E63" s="1"/>
      <c r="F63" s="1"/>
      <c r="G63" s="1"/>
      <c r="H63" s="1"/>
      <c r="I63" s="1" t="s">
        <v>14</v>
      </c>
      <c r="J63" s="1">
        <v>53000</v>
      </c>
      <c r="K63" s="1">
        <v>90000</v>
      </c>
      <c r="L63" s="3">
        <v>0.215</v>
      </c>
      <c r="M63" s="1"/>
      <c r="N63" s="1"/>
      <c r="O63" s="1"/>
      <c r="P63" s="1"/>
      <c r="Q63" s="1"/>
      <c r="R63" s="1"/>
      <c r="S63" s="1"/>
      <c r="T63" s="1"/>
    </row>
    <row r="64" spans="1:20" x14ac:dyDescent="0.35">
      <c r="A64" s="1"/>
      <c r="B64" s="1"/>
      <c r="C64" s="1"/>
      <c r="D64" s="1"/>
      <c r="E64" s="1"/>
      <c r="F64" s="1"/>
      <c r="G64" s="1"/>
      <c r="H64" s="1"/>
      <c r="I64" s="1" t="s">
        <v>14</v>
      </c>
      <c r="J64" s="1">
        <v>90000</v>
      </c>
      <c r="K64" s="1">
        <v>120000</v>
      </c>
      <c r="L64" s="3">
        <v>0.23499999999999999</v>
      </c>
      <c r="M64" s="1"/>
      <c r="N64" s="1"/>
      <c r="O64" s="1"/>
      <c r="P64" s="1"/>
      <c r="Q64" s="1"/>
      <c r="R64" s="1"/>
      <c r="S64" s="1"/>
      <c r="T64" s="1"/>
    </row>
    <row r="65" spans="1:20" x14ac:dyDescent="0.35">
      <c r="A65" s="1"/>
      <c r="B65" s="1"/>
      <c r="C65" s="1"/>
      <c r="D65" s="1"/>
      <c r="E65" s="1"/>
      <c r="F65" s="1"/>
      <c r="G65" s="1"/>
      <c r="H65" s="1"/>
      <c r="I65" s="1" t="s">
        <v>14</v>
      </c>
      <c r="J65" s="1">
        <v>120000</v>
      </c>
      <c r="K65" s="1">
        <v>175000</v>
      </c>
      <c r="L65" s="3">
        <v>0.245</v>
      </c>
      <c r="M65" s="1"/>
      <c r="N65" s="1"/>
      <c r="O65" s="1"/>
      <c r="P65" s="1"/>
      <c r="Q65" s="1"/>
      <c r="R65" s="1"/>
      <c r="S65" s="1"/>
      <c r="T65" s="1"/>
    </row>
    <row r="66" spans="1:20" x14ac:dyDescent="0.35">
      <c r="A66" s="1"/>
      <c r="B66" s="1"/>
      <c r="C66" s="1"/>
      <c r="D66" s="1"/>
      <c r="E66" s="1"/>
      <c r="F66" s="1"/>
      <c r="G66" s="1"/>
      <c r="H66" s="1"/>
      <c r="I66" s="1" t="s">
        <v>14</v>
      </c>
      <c r="J66" s="1">
        <v>175000</v>
      </c>
      <c r="K66" s="1">
        <v>1000000000</v>
      </c>
      <c r="L66" s="3">
        <v>0.255</v>
      </c>
      <c r="M66" s="1"/>
      <c r="N66" s="1"/>
      <c r="O66" s="1"/>
      <c r="P66" s="1"/>
      <c r="Q66" s="1"/>
      <c r="R66" s="1"/>
      <c r="S66" s="1"/>
      <c r="T66" s="1"/>
    </row>
    <row r="67" spans="1:20" x14ac:dyDescent="0.35">
      <c r="A67" s="1"/>
      <c r="B67" s="1"/>
      <c r="C67" s="1"/>
      <c r="D67" s="1"/>
      <c r="E67" s="1"/>
      <c r="F67" s="1"/>
      <c r="G67" s="1"/>
      <c r="H67" s="1"/>
      <c r="I67" s="1" t="s">
        <v>15</v>
      </c>
      <c r="J67" s="1">
        <v>0</v>
      </c>
      <c r="K67" s="1">
        <v>13362.22</v>
      </c>
      <c r="L67" s="3">
        <v>8.5000000000000006E-2</v>
      </c>
      <c r="M67" s="1"/>
      <c r="N67" s="1"/>
      <c r="O67" s="1"/>
      <c r="P67" s="1"/>
      <c r="Q67" s="1"/>
      <c r="R67" s="1"/>
      <c r="S67" s="1"/>
      <c r="T67" s="1"/>
    </row>
    <row r="68" spans="1:20" x14ac:dyDescent="0.35">
      <c r="A68" s="1"/>
      <c r="B68" s="1"/>
      <c r="C68" s="1"/>
      <c r="D68" s="1"/>
      <c r="E68" s="1"/>
      <c r="F68" s="1"/>
      <c r="G68" s="1"/>
      <c r="H68" s="1"/>
      <c r="I68" s="1" t="s">
        <v>15</v>
      </c>
      <c r="J68" s="1">
        <v>13362.22</v>
      </c>
      <c r="K68" s="1">
        <v>19004.63</v>
      </c>
      <c r="L68" s="3">
        <v>0.107</v>
      </c>
      <c r="M68" s="1"/>
      <c r="N68" s="1"/>
      <c r="O68" s="1"/>
      <c r="P68" s="1"/>
      <c r="Q68" s="1"/>
      <c r="R68" s="1"/>
      <c r="S68" s="1"/>
      <c r="T68" s="1"/>
    </row>
    <row r="69" spans="1:20" x14ac:dyDescent="0.35">
      <c r="A69" s="1"/>
      <c r="B69" s="1"/>
      <c r="C69" s="1"/>
      <c r="D69" s="1"/>
      <c r="E69" s="1"/>
      <c r="F69" s="1"/>
      <c r="G69" s="1"/>
      <c r="H69" s="1"/>
      <c r="I69" s="1" t="s">
        <v>15</v>
      </c>
      <c r="J69" s="1">
        <v>19004.63</v>
      </c>
      <c r="K69" s="1">
        <v>35425.68</v>
      </c>
      <c r="L69" s="3">
        <v>0.128</v>
      </c>
      <c r="M69" s="1"/>
      <c r="N69" s="1"/>
      <c r="O69" s="1"/>
      <c r="P69" s="1"/>
      <c r="Q69" s="1"/>
      <c r="R69" s="1"/>
      <c r="S69" s="1"/>
      <c r="T69" s="1"/>
    </row>
    <row r="70" spans="1:20" x14ac:dyDescent="0.35">
      <c r="A70" s="1"/>
      <c r="B70" s="1"/>
      <c r="C70" s="1"/>
      <c r="D70" s="1"/>
      <c r="E70" s="1"/>
      <c r="F70" s="1"/>
      <c r="G70" s="1"/>
      <c r="H70" s="1"/>
      <c r="I70" s="1" t="s">
        <v>15</v>
      </c>
      <c r="J70" s="1">
        <v>35425.68</v>
      </c>
      <c r="K70" s="1">
        <v>57320.4</v>
      </c>
      <c r="L70" s="3">
        <v>0.17399999999999999</v>
      </c>
      <c r="M70" s="1"/>
      <c r="N70" s="1"/>
      <c r="O70" s="1"/>
      <c r="P70" s="1"/>
      <c r="Q70" s="1"/>
      <c r="R70" s="1"/>
      <c r="S70" s="1"/>
      <c r="T70" s="1"/>
    </row>
    <row r="71" spans="1:20" x14ac:dyDescent="0.35">
      <c r="A71" s="1"/>
      <c r="B71" s="1"/>
      <c r="C71" s="1"/>
      <c r="D71" s="1"/>
      <c r="E71" s="1"/>
      <c r="F71" s="1"/>
      <c r="G71" s="1"/>
      <c r="H71" s="1"/>
      <c r="I71" s="1" t="s">
        <v>15</v>
      </c>
      <c r="J71" s="1">
        <v>57320.4</v>
      </c>
      <c r="K71" s="1">
        <v>1000000000</v>
      </c>
      <c r="L71" s="3">
        <v>0.20499999999999999</v>
      </c>
      <c r="M71" s="1"/>
      <c r="N71" s="1"/>
      <c r="O71" s="1"/>
      <c r="P71" s="1"/>
      <c r="Q71" s="1"/>
      <c r="R71" s="1"/>
      <c r="S71" s="1"/>
      <c r="T71" s="1"/>
    </row>
    <row r="72" spans="1:20" x14ac:dyDescent="0.35">
      <c r="A72" s="1"/>
      <c r="B72" s="1"/>
      <c r="C72" s="1"/>
      <c r="D72" s="1"/>
      <c r="E72" s="1"/>
      <c r="F72" s="1"/>
      <c r="G72" s="1"/>
      <c r="H72" s="1"/>
      <c r="I72" s="1" t="s">
        <v>16</v>
      </c>
      <c r="J72" s="1">
        <v>0</v>
      </c>
      <c r="K72" s="1">
        <v>12000</v>
      </c>
      <c r="L72" s="3">
        <v>0.09</v>
      </c>
      <c r="M72" s="1"/>
      <c r="N72" s="1"/>
      <c r="O72" s="1"/>
      <c r="P72" s="1"/>
      <c r="Q72" s="1"/>
      <c r="R72" s="1"/>
      <c r="S72" s="1"/>
      <c r="T72" s="1"/>
    </row>
    <row r="73" spans="1:20" x14ac:dyDescent="0.35">
      <c r="A73" s="1"/>
      <c r="B73" s="1"/>
      <c r="C73" s="1"/>
      <c r="D73" s="1"/>
      <c r="E73" s="1"/>
      <c r="F73" s="1"/>
      <c r="G73" s="1"/>
      <c r="H73" s="1"/>
      <c r="I73" s="1" t="s">
        <v>16</v>
      </c>
      <c r="J73" s="1">
        <v>12000</v>
      </c>
      <c r="K73" s="1">
        <v>22000</v>
      </c>
      <c r="L73" s="3">
        <v>0.12</v>
      </c>
      <c r="M73" s="1"/>
      <c r="N73" s="1"/>
      <c r="O73" s="1"/>
      <c r="P73" s="1"/>
      <c r="Q73" s="1"/>
      <c r="R73" s="1"/>
      <c r="S73" s="1"/>
      <c r="T73" s="1"/>
    </row>
    <row r="74" spans="1:20" x14ac:dyDescent="0.35">
      <c r="A74" s="1"/>
      <c r="B74" s="1"/>
      <c r="C74" s="1"/>
      <c r="D74" s="1"/>
      <c r="E74" s="1"/>
      <c r="F74" s="1"/>
      <c r="G74" s="1"/>
      <c r="H74" s="1"/>
      <c r="I74" s="1" t="s">
        <v>16</v>
      </c>
      <c r="J74" s="1">
        <v>22000</v>
      </c>
      <c r="K74" s="1">
        <v>32000</v>
      </c>
      <c r="L74" s="3">
        <v>0.15</v>
      </c>
      <c r="M74" s="1"/>
      <c r="N74" s="1"/>
      <c r="O74" s="1"/>
      <c r="P74" s="1"/>
      <c r="Q74" s="1"/>
      <c r="R74" s="1"/>
      <c r="S74" s="1"/>
      <c r="T74" s="1"/>
    </row>
    <row r="75" spans="1:20" x14ac:dyDescent="0.35">
      <c r="A75" s="1"/>
      <c r="B75" s="1"/>
      <c r="C75" s="1"/>
      <c r="D75" s="1"/>
      <c r="E75" s="1"/>
      <c r="F75" s="1"/>
      <c r="G75" s="1"/>
      <c r="H75" s="1"/>
      <c r="I75" s="1" t="s">
        <v>16</v>
      </c>
      <c r="J75" s="1">
        <v>32000</v>
      </c>
      <c r="K75" s="1">
        <v>42000</v>
      </c>
      <c r="L75" s="3">
        <v>0.17499999999999999</v>
      </c>
      <c r="M75" s="1"/>
      <c r="N75" s="1"/>
      <c r="O75" s="1"/>
      <c r="P75" s="1"/>
      <c r="Q75" s="1"/>
      <c r="R75" s="1"/>
      <c r="S75" s="1"/>
      <c r="T75" s="1"/>
    </row>
    <row r="76" spans="1:20" x14ac:dyDescent="0.35">
      <c r="A76" s="1"/>
      <c r="B76" s="1"/>
      <c r="C76" s="1"/>
      <c r="D76" s="1"/>
      <c r="E76" s="1"/>
      <c r="F76" s="1"/>
      <c r="G76" s="1"/>
      <c r="H76" s="1"/>
      <c r="I76" s="1" t="s">
        <v>16</v>
      </c>
      <c r="J76" s="1">
        <v>42000</v>
      </c>
      <c r="K76" s="1">
        <v>52000</v>
      </c>
      <c r="L76" s="3">
        <v>0.2</v>
      </c>
      <c r="M76" s="1"/>
      <c r="N76" s="1"/>
      <c r="O76" s="1"/>
      <c r="P76" s="1"/>
      <c r="Q76" s="1"/>
      <c r="R76" s="1"/>
      <c r="S76" s="1"/>
      <c r="T76" s="1"/>
    </row>
    <row r="77" spans="1:20" x14ac:dyDescent="0.35">
      <c r="A77" s="1"/>
      <c r="B77" s="1"/>
      <c r="C77" s="1"/>
      <c r="D77" s="1"/>
      <c r="E77" s="1"/>
      <c r="F77" s="1"/>
      <c r="G77" s="1"/>
      <c r="H77" s="1"/>
      <c r="I77" s="1" t="s">
        <v>16</v>
      </c>
      <c r="J77" s="1">
        <v>52000</v>
      </c>
      <c r="K77" s="1">
        <v>62000</v>
      </c>
      <c r="L77" s="3">
        <v>0.22500000000000001</v>
      </c>
      <c r="M77" s="1"/>
      <c r="N77" s="1"/>
      <c r="O77" s="1"/>
      <c r="P77" s="1"/>
      <c r="Q77" s="1"/>
      <c r="R77" s="1"/>
      <c r="S77" s="1"/>
      <c r="T77" s="1"/>
    </row>
    <row r="78" spans="1:20" x14ac:dyDescent="0.35">
      <c r="A78" s="1"/>
      <c r="B78" s="1"/>
      <c r="C78" s="1"/>
      <c r="D78" s="1"/>
      <c r="E78" s="1"/>
      <c r="F78" s="1"/>
      <c r="G78" s="1"/>
      <c r="H78" s="1"/>
      <c r="I78" s="1" t="s">
        <v>16</v>
      </c>
      <c r="J78" s="1">
        <v>62000</v>
      </c>
      <c r="K78" s="1">
        <v>72000</v>
      </c>
      <c r="L78" s="3">
        <v>0.25</v>
      </c>
      <c r="M78" s="1"/>
      <c r="N78" s="1"/>
      <c r="O78" s="1"/>
      <c r="P78" s="1"/>
      <c r="Q78" s="1"/>
      <c r="R78" s="1"/>
      <c r="S78" s="1"/>
      <c r="T78" s="1"/>
    </row>
    <row r="79" spans="1:20" x14ac:dyDescent="0.35">
      <c r="A79" s="1"/>
      <c r="B79" s="1"/>
      <c r="C79" s="1"/>
      <c r="D79" s="1"/>
      <c r="E79" s="1"/>
      <c r="F79" s="1"/>
      <c r="G79" s="1"/>
      <c r="H79" s="1"/>
      <c r="I79" s="1" t="s">
        <v>16</v>
      </c>
      <c r="J79" s="1">
        <v>72000</v>
      </c>
      <c r="K79" s="1">
        <v>100000</v>
      </c>
      <c r="L79" s="3">
        <v>0.26500000000000001</v>
      </c>
      <c r="M79" s="1"/>
      <c r="N79" s="1"/>
      <c r="O79" s="1"/>
      <c r="P79" s="1"/>
      <c r="Q79" s="1"/>
      <c r="R79" s="1"/>
      <c r="S79" s="1"/>
      <c r="T79" s="1"/>
    </row>
    <row r="80" spans="1:20" x14ac:dyDescent="0.35">
      <c r="A80" s="1"/>
      <c r="B80" s="1"/>
      <c r="C80" s="1"/>
      <c r="D80" s="1"/>
      <c r="E80" s="1"/>
      <c r="F80" s="1"/>
      <c r="G80" s="1"/>
      <c r="H80" s="1"/>
      <c r="I80" s="1" t="s">
        <v>16</v>
      </c>
      <c r="J80" s="1">
        <v>100000</v>
      </c>
      <c r="K80" s="1">
        <v>150000</v>
      </c>
      <c r="L80" s="3">
        <v>0.27500000000000002</v>
      </c>
      <c r="M80" s="1"/>
      <c r="N80" s="1"/>
      <c r="O80" s="1"/>
      <c r="P80" s="1"/>
      <c r="Q80" s="1"/>
      <c r="R80" s="1"/>
      <c r="S80" s="1"/>
      <c r="T80" s="1"/>
    </row>
    <row r="81" spans="1:20" x14ac:dyDescent="0.35">
      <c r="A81" s="1"/>
      <c r="B81" s="1"/>
      <c r="C81" s="1"/>
      <c r="D81" s="1"/>
      <c r="E81" s="1"/>
      <c r="F81" s="1"/>
      <c r="G81" s="1"/>
      <c r="H81" s="1"/>
      <c r="I81" s="1" t="s">
        <v>16</v>
      </c>
      <c r="J81" s="1">
        <v>150000</v>
      </c>
      <c r="K81" s="1">
        <v>200000</v>
      </c>
      <c r="L81" s="3">
        <v>0.28499999999999998</v>
      </c>
      <c r="M81" s="1"/>
      <c r="N81" s="1"/>
      <c r="O81" s="1"/>
      <c r="P81" s="1"/>
      <c r="Q81" s="1"/>
      <c r="R81" s="1"/>
      <c r="S81" s="1"/>
      <c r="T81" s="1"/>
    </row>
    <row r="82" spans="1:20" x14ac:dyDescent="0.35">
      <c r="A82" s="1"/>
      <c r="B82" s="1"/>
      <c r="C82" s="1"/>
      <c r="D82" s="1"/>
      <c r="E82" s="1"/>
      <c r="F82" s="1"/>
      <c r="G82" s="1"/>
      <c r="H82" s="1"/>
      <c r="I82" s="1" t="s">
        <v>16</v>
      </c>
      <c r="J82" s="1">
        <v>200000</v>
      </c>
      <c r="K82" s="1">
        <v>1000000000</v>
      </c>
      <c r="L82" s="3">
        <v>0.29499999999999998</v>
      </c>
      <c r="M82" s="1"/>
      <c r="N82" s="1"/>
      <c r="O82" s="1"/>
      <c r="P82" s="1"/>
      <c r="Q82" s="1"/>
      <c r="R82" s="1"/>
      <c r="S82" s="1"/>
      <c r="T82" s="1"/>
    </row>
    <row r="83" spans="1:20" x14ac:dyDescent="0.35">
      <c r="A83" s="1"/>
      <c r="B83" s="1"/>
      <c r="C83" s="1"/>
      <c r="D83" s="1"/>
      <c r="E83" s="1"/>
      <c r="F83" s="1"/>
      <c r="G83" s="1"/>
      <c r="H83" s="1"/>
      <c r="I83" s="1" t="s">
        <v>17</v>
      </c>
      <c r="J83" s="1">
        <v>0</v>
      </c>
      <c r="K83" s="1">
        <v>12450</v>
      </c>
      <c r="L83" s="3">
        <v>0.08</v>
      </c>
      <c r="M83" s="1"/>
      <c r="N83" s="1"/>
      <c r="O83" s="1"/>
      <c r="P83" s="1"/>
      <c r="Q83" s="1"/>
      <c r="R83" s="1"/>
      <c r="S83" s="1"/>
      <c r="T83" s="1"/>
    </row>
    <row r="84" spans="1:20" x14ac:dyDescent="0.35">
      <c r="A84" s="1"/>
      <c r="B84" s="1"/>
      <c r="C84" s="1"/>
      <c r="D84" s="1"/>
      <c r="E84" s="1"/>
      <c r="F84" s="1"/>
      <c r="G84" s="1"/>
      <c r="H84" s="1"/>
      <c r="I84" s="1" t="s">
        <v>17</v>
      </c>
      <c r="J84" s="1">
        <v>12450</v>
      </c>
      <c r="K84" s="1">
        <v>20200</v>
      </c>
      <c r="L84" s="3">
        <v>0.1</v>
      </c>
      <c r="M84" s="1"/>
      <c r="N84" s="1"/>
      <c r="O84" s="1"/>
      <c r="P84" s="1"/>
      <c r="Q84" s="1"/>
      <c r="R84" s="1"/>
      <c r="S84" s="1"/>
      <c r="T84" s="1"/>
    </row>
    <row r="85" spans="1:20" x14ac:dyDescent="0.35">
      <c r="A85" s="1"/>
      <c r="B85" s="1"/>
      <c r="C85" s="1"/>
      <c r="D85" s="1"/>
      <c r="E85" s="1"/>
      <c r="F85" s="1"/>
      <c r="G85" s="1"/>
      <c r="H85" s="1"/>
      <c r="I85" s="1" t="s">
        <v>17</v>
      </c>
      <c r="J85" s="1">
        <v>20200</v>
      </c>
      <c r="K85" s="1">
        <v>24200</v>
      </c>
      <c r="L85" s="3">
        <v>0.16</v>
      </c>
      <c r="M85" s="1"/>
      <c r="N85" s="1"/>
      <c r="O85" s="1"/>
      <c r="P85" s="1"/>
      <c r="Q85" s="1"/>
      <c r="R85" s="1"/>
      <c r="S85" s="1"/>
      <c r="T85" s="1"/>
    </row>
    <row r="86" spans="1:20" x14ac:dyDescent="0.35">
      <c r="A86" s="1"/>
      <c r="B86" s="1"/>
      <c r="C86" s="1"/>
      <c r="D86" s="1"/>
      <c r="E86" s="1"/>
      <c r="F86" s="1"/>
      <c r="G86" s="1"/>
      <c r="H86" s="1"/>
      <c r="I86" s="1" t="s">
        <v>17</v>
      </c>
      <c r="J86" s="1">
        <v>24200</v>
      </c>
      <c r="K86" s="1">
        <v>35200</v>
      </c>
      <c r="L86" s="3">
        <v>0.17499999999999999</v>
      </c>
      <c r="M86" s="1"/>
      <c r="N86" s="1"/>
      <c r="O86" s="1"/>
      <c r="P86" s="1"/>
      <c r="Q86" s="1"/>
      <c r="R86" s="1"/>
      <c r="S86" s="1"/>
      <c r="T86" s="1"/>
    </row>
    <row r="87" spans="1:20" x14ac:dyDescent="0.35">
      <c r="A87" s="1"/>
      <c r="B87" s="1"/>
      <c r="C87" s="1"/>
      <c r="D87" s="1"/>
      <c r="E87" s="1"/>
      <c r="F87" s="1"/>
      <c r="G87" s="1"/>
      <c r="H87" s="1"/>
      <c r="I87" s="1" t="s">
        <v>17</v>
      </c>
      <c r="J87" s="1">
        <v>35200</v>
      </c>
      <c r="K87" s="1">
        <v>60000</v>
      </c>
      <c r="L87" s="3">
        <v>0.21</v>
      </c>
      <c r="M87" s="1"/>
      <c r="N87" s="1"/>
      <c r="O87" s="1"/>
      <c r="P87" s="1"/>
      <c r="Q87" s="1"/>
      <c r="R87" s="1"/>
      <c r="S87" s="1"/>
      <c r="T87" s="1"/>
    </row>
    <row r="88" spans="1:20" x14ac:dyDescent="0.35">
      <c r="A88" s="1"/>
      <c r="B88" s="1"/>
      <c r="C88" s="1"/>
      <c r="D88" s="1"/>
      <c r="E88" s="1"/>
      <c r="F88" s="1"/>
      <c r="G88" s="1"/>
      <c r="H88" s="1"/>
      <c r="I88" s="1" t="s">
        <v>17</v>
      </c>
      <c r="J88" s="1">
        <v>60000</v>
      </c>
      <c r="K88" s="1">
        <v>80200</v>
      </c>
      <c r="L88" s="3">
        <v>0.23499999999999999</v>
      </c>
      <c r="M88" s="1"/>
      <c r="N88" s="1"/>
      <c r="O88" s="1"/>
      <c r="P88" s="1"/>
      <c r="Q88" s="1"/>
      <c r="R88" s="1"/>
      <c r="S88" s="1"/>
      <c r="T88" s="1"/>
    </row>
    <row r="89" spans="1:20" x14ac:dyDescent="0.35">
      <c r="A89" s="1"/>
      <c r="B89" s="1"/>
      <c r="C89" s="1"/>
      <c r="D89" s="1"/>
      <c r="E89" s="1"/>
      <c r="F89" s="1"/>
      <c r="G89" s="1"/>
      <c r="H89" s="1"/>
      <c r="I89" s="1" t="s">
        <v>17</v>
      </c>
      <c r="J89" s="1">
        <v>80200</v>
      </c>
      <c r="K89" s="1">
        <v>99200</v>
      </c>
      <c r="L89" s="3">
        <v>0.24</v>
      </c>
      <c r="M89" s="1"/>
      <c r="N89" s="1"/>
      <c r="O89" s="1"/>
      <c r="P89" s="1"/>
      <c r="Q89" s="1"/>
      <c r="R89" s="1"/>
      <c r="S89" s="1"/>
      <c r="T89" s="1"/>
    </row>
    <row r="90" spans="1:20" x14ac:dyDescent="0.35">
      <c r="A90" s="1"/>
      <c r="B90" s="1"/>
      <c r="C90" s="1"/>
      <c r="D90" s="1"/>
      <c r="E90" s="1"/>
      <c r="F90" s="1"/>
      <c r="G90" s="1"/>
      <c r="H90" s="1"/>
      <c r="I90" s="1" t="s">
        <v>17</v>
      </c>
      <c r="J90" s="1">
        <v>99200</v>
      </c>
      <c r="K90" s="1">
        <v>120200</v>
      </c>
      <c r="L90" s="3">
        <v>0.245</v>
      </c>
      <c r="M90" s="1"/>
      <c r="N90" s="1"/>
      <c r="O90" s="1"/>
      <c r="P90" s="1"/>
      <c r="Q90" s="1"/>
      <c r="R90" s="1"/>
      <c r="S90" s="1"/>
      <c r="T90" s="1"/>
    </row>
    <row r="91" spans="1:20" x14ac:dyDescent="0.35">
      <c r="A91" s="1"/>
      <c r="B91" s="1"/>
      <c r="C91" s="1"/>
      <c r="D91" s="1"/>
      <c r="E91" s="1"/>
      <c r="F91" s="1"/>
      <c r="G91" s="1"/>
      <c r="H91" s="1"/>
      <c r="I91" s="1" t="s">
        <v>17</v>
      </c>
      <c r="J91" s="1">
        <v>120200</v>
      </c>
      <c r="K91" s="1">
        <v>1000000000</v>
      </c>
      <c r="L91" s="3">
        <v>0.25</v>
      </c>
      <c r="M91" s="1"/>
      <c r="N91" s="1"/>
      <c r="O91" s="1"/>
      <c r="P91" s="1"/>
      <c r="Q91" s="1"/>
      <c r="R91" s="1"/>
      <c r="S91" s="1"/>
      <c r="T91" s="1"/>
    </row>
    <row r="92" spans="1:20" x14ac:dyDescent="0.35">
      <c r="A92" s="1"/>
      <c r="B92" s="1"/>
      <c r="C92" s="1"/>
      <c r="D92" s="1"/>
      <c r="E92" s="1"/>
      <c r="F92" s="1"/>
      <c r="G92" s="1"/>
      <c r="H92" s="1"/>
      <c r="I92" s="1" t="s">
        <v>18</v>
      </c>
      <c r="J92" s="1">
        <v>0</v>
      </c>
      <c r="K92" s="1">
        <v>12985.35</v>
      </c>
      <c r="L92" s="3">
        <v>0.09</v>
      </c>
      <c r="M92" s="1"/>
      <c r="N92" s="1"/>
      <c r="O92" s="1"/>
      <c r="P92" s="1"/>
      <c r="Q92" s="1"/>
      <c r="R92" s="1"/>
      <c r="S92" s="1"/>
      <c r="T92" s="1"/>
    </row>
    <row r="93" spans="1:20" x14ac:dyDescent="0.35">
      <c r="A93" s="1"/>
      <c r="B93" s="1"/>
      <c r="C93" s="1"/>
      <c r="D93" s="1"/>
      <c r="E93" s="1"/>
      <c r="F93" s="1"/>
      <c r="G93" s="1"/>
      <c r="H93" s="1"/>
      <c r="I93" s="1" t="s">
        <v>18</v>
      </c>
      <c r="J93" s="1">
        <v>12985.35</v>
      </c>
      <c r="K93" s="1">
        <v>21068.6</v>
      </c>
      <c r="L93" s="3">
        <v>0.11650000000000001</v>
      </c>
      <c r="M93" s="1"/>
      <c r="N93" s="1"/>
      <c r="O93" s="1"/>
      <c r="P93" s="1"/>
      <c r="Q93" s="1"/>
      <c r="R93" s="1"/>
      <c r="S93" s="1"/>
      <c r="T93" s="1"/>
    </row>
    <row r="94" spans="1:20" x14ac:dyDescent="0.35">
      <c r="A94" s="1"/>
      <c r="B94" s="1"/>
      <c r="C94" s="1"/>
      <c r="D94" s="1"/>
      <c r="E94" s="1"/>
      <c r="F94" s="1"/>
      <c r="G94" s="1"/>
      <c r="H94" s="1"/>
      <c r="I94" s="1" t="s">
        <v>18</v>
      </c>
      <c r="J94" s="1">
        <v>21068.6</v>
      </c>
      <c r="K94" s="1">
        <v>35200</v>
      </c>
      <c r="L94" s="3">
        <v>0.14899999999999999</v>
      </c>
      <c r="M94" s="1"/>
      <c r="N94" s="1"/>
      <c r="O94" s="1"/>
      <c r="P94" s="1"/>
      <c r="Q94" s="1"/>
      <c r="R94" s="1"/>
      <c r="S94" s="1"/>
      <c r="T94" s="1"/>
    </row>
    <row r="95" spans="1:20" x14ac:dyDescent="0.35">
      <c r="A95" s="1"/>
      <c r="B95" s="1"/>
      <c r="C95" s="1"/>
      <c r="D95" s="1"/>
      <c r="E95" s="1"/>
      <c r="F95" s="1"/>
      <c r="G95" s="1"/>
      <c r="H95" s="1"/>
      <c r="I95" s="1" t="s">
        <v>18</v>
      </c>
      <c r="J95" s="1">
        <v>35200</v>
      </c>
      <c r="K95" s="1">
        <v>60000</v>
      </c>
      <c r="L95" s="3">
        <v>0.184</v>
      </c>
      <c r="M95" s="1"/>
      <c r="N95" s="1"/>
      <c r="O95" s="1"/>
      <c r="P95" s="1"/>
      <c r="Q95" s="1"/>
      <c r="R95" s="1"/>
      <c r="S95" s="1"/>
      <c r="T95" s="1"/>
    </row>
    <row r="96" spans="1:20" x14ac:dyDescent="0.35">
      <c r="A96" s="1"/>
      <c r="B96" s="1"/>
      <c r="C96" s="1"/>
      <c r="D96" s="1"/>
      <c r="E96" s="1"/>
      <c r="F96" s="1"/>
      <c r="G96" s="1"/>
      <c r="H96" s="1"/>
      <c r="I96" s="1" t="s">
        <v>18</v>
      </c>
      <c r="J96" s="1">
        <v>60000</v>
      </c>
      <c r="K96" s="1">
        <v>1000000000</v>
      </c>
      <c r="L96" s="3">
        <v>0.22500000000000001</v>
      </c>
      <c r="M96" s="1"/>
      <c r="N96" s="1"/>
      <c r="O96" s="1"/>
      <c r="P96" s="1"/>
      <c r="Q96" s="1"/>
      <c r="R96" s="1"/>
      <c r="S96" s="1"/>
      <c r="T96" s="1"/>
    </row>
    <row r="97" spans="1:20" x14ac:dyDescent="0.35">
      <c r="A97" s="1"/>
      <c r="B97" s="1"/>
      <c r="C97" s="1"/>
      <c r="D97" s="1"/>
      <c r="E97" s="1"/>
      <c r="F97" s="1"/>
      <c r="G97" s="1"/>
      <c r="H97" s="1"/>
      <c r="I97" s="1" t="s">
        <v>19</v>
      </c>
      <c r="J97" s="1">
        <v>0</v>
      </c>
      <c r="K97" s="1">
        <v>12450</v>
      </c>
      <c r="L97" s="3">
        <v>0.08</v>
      </c>
      <c r="M97" s="1"/>
      <c r="N97" s="1"/>
      <c r="O97" s="1"/>
      <c r="P97" s="1"/>
      <c r="Q97" s="1"/>
      <c r="R97" s="1"/>
      <c r="S97" s="1"/>
      <c r="T97" s="1"/>
    </row>
    <row r="98" spans="1:20" x14ac:dyDescent="0.35">
      <c r="A98" s="1"/>
      <c r="B98" s="1"/>
      <c r="C98" s="1"/>
      <c r="D98" s="1"/>
      <c r="E98" s="1"/>
      <c r="F98" s="1"/>
      <c r="G98" s="1"/>
      <c r="H98" s="1"/>
      <c r="I98" s="1" t="s">
        <v>19</v>
      </c>
      <c r="J98" s="1">
        <v>12450</v>
      </c>
      <c r="K98" s="1">
        <v>20200</v>
      </c>
      <c r="L98" s="3">
        <v>0.106</v>
      </c>
      <c r="M98" s="1"/>
      <c r="N98" s="1"/>
      <c r="O98" s="1"/>
      <c r="P98" s="1"/>
      <c r="Q98" s="1"/>
      <c r="R98" s="1"/>
      <c r="S98" s="1"/>
      <c r="T98" s="1"/>
    </row>
    <row r="99" spans="1:20" x14ac:dyDescent="0.35">
      <c r="A99" s="1"/>
      <c r="B99" s="1"/>
      <c r="C99" s="1"/>
      <c r="D99" s="1"/>
      <c r="E99" s="1"/>
      <c r="F99" s="1"/>
      <c r="G99" s="1"/>
      <c r="H99" s="1"/>
      <c r="I99" s="1" t="s">
        <v>19</v>
      </c>
      <c r="J99" s="1">
        <v>20200</v>
      </c>
      <c r="K99" s="1">
        <v>35200</v>
      </c>
      <c r="L99" s="3">
        <v>0.13600000000000001</v>
      </c>
      <c r="M99" s="1"/>
      <c r="N99" s="1"/>
      <c r="O99" s="1"/>
      <c r="P99" s="1"/>
      <c r="Q99" s="1"/>
      <c r="R99" s="1"/>
      <c r="S99" s="1"/>
      <c r="T99" s="1"/>
    </row>
    <row r="100" spans="1:20" x14ac:dyDescent="0.35">
      <c r="A100" s="1"/>
      <c r="B100" s="1"/>
      <c r="C100" s="1"/>
      <c r="D100" s="1"/>
      <c r="E100" s="1"/>
      <c r="F100" s="1"/>
      <c r="G100" s="1"/>
      <c r="H100" s="1"/>
      <c r="I100" s="1" t="s">
        <v>19</v>
      </c>
      <c r="J100" s="1">
        <v>35200</v>
      </c>
      <c r="K100" s="1">
        <v>40000</v>
      </c>
      <c r="L100" s="3">
        <v>0.17799999999999999</v>
      </c>
      <c r="M100" s="1"/>
      <c r="N100" s="1"/>
      <c r="O100" s="1"/>
      <c r="P100" s="1"/>
      <c r="Q100" s="1"/>
      <c r="R100" s="1"/>
      <c r="S100" s="1"/>
      <c r="T100" s="1"/>
    </row>
    <row r="101" spans="1:20" x14ac:dyDescent="0.35">
      <c r="A101" s="1"/>
      <c r="B101" s="1"/>
      <c r="C101" s="1"/>
      <c r="D101" s="1"/>
      <c r="E101" s="1"/>
      <c r="F101" s="1"/>
      <c r="G101" s="1"/>
      <c r="H101" s="1"/>
      <c r="I101" s="1" t="s">
        <v>19</v>
      </c>
      <c r="J101" s="1">
        <v>40000</v>
      </c>
      <c r="K101" s="1">
        <v>50000</v>
      </c>
      <c r="L101" s="3">
        <v>0.185</v>
      </c>
      <c r="M101" s="1"/>
      <c r="N101" s="1"/>
      <c r="O101" s="1"/>
      <c r="P101" s="1"/>
      <c r="Q101" s="1"/>
      <c r="R101" s="1"/>
      <c r="S101" s="1"/>
      <c r="T101" s="1"/>
    </row>
    <row r="102" spans="1:20" x14ac:dyDescent="0.35">
      <c r="A102" s="1"/>
      <c r="B102" s="1"/>
      <c r="C102" s="1"/>
      <c r="D102" s="1"/>
      <c r="E102" s="1"/>
      <c r="F102" s="1"/>
      <c r="G102" s="1"/>
      <c r="H102" s="1"/>
      <c r="I102" s="1" t="s">
        <v>19</v>
      </c>
      <c r="J102" s="1">
        <v>50000</v>
      </c>
      <c r="K102" s="1">
        <v>60000</v>
      </c>
      <c r="L102" s="3">
        <v>0.19</v>
      </c>
      <c r="M102" s="1"/>
      <c r="N102" s="1"/>
      <c r="O102" s="1"/>
      <c r="P102" s="1"/>
      <c r="Q102" s="1"/>
      <c r="R102" s="1"/>
      <c r="S102" s="1"/>
      <c r="T102" s="1"/>
    </row>
    <row r="103" spans="1:20" x14ac:dyDescent="0.35">
      <c r="A103" s="1"/>
      <c r="B103" s="1"/>
      <c r="C103" s="1"/>
      <c r="D103" s="1"/>
      <c r="E103" s="1"/>
      <c r="F103" s="1"/>
      <c r="G103" s="1"/>
      <c r="H103" s="1"/>
      <c r="I103" s="1" t="s">
        <v>19</v>
      </c>
      <c r="J103" s="1">
        <v>60000</v>
      </c>
      <c r="K103" s="1">
        <v>120000</v>
      </c>
      <c r="L103" s="3">
        <v>0.245</v>
      </c>
      <c r="M103" s="1"/>
      <c r="N103" s="1"/>
      <c r="O103" s="1"/>
      <c r="P103" s="1"/>
      <c r="Q103" s="1"/>
      <c r="R103" s="1"/>
      <c r="S103" s="1"/>
      <c r="T103" s="1"/>
    </row>
    <row r="104" spans="1:20" x14ac:dyDescent="0.35">
      <c r="A104" s="1"/>
      <c r="B104" s="1"/>
      <c r="C104" s="1"/>
      <c r="D104" s="1"/>
      <c r="E104" s="1"/>
      <c r="F104" s="1"/>
      <c r="G104" s="1"/>
      <c r="H104" s="1"/>
      <c r="I104" s="1" t="s">
        <v>19</v>
      </c>
      <c r="J104" s="1">
        <v>120000</v>
      </c>
      <c r="K104" s="1">
        <v>1000000000</v>
      </c>
      <c r="L104" s="3">
        <v>0.27</v>
      </c>
      <c r="M104" s="1"/>
      <c r="N104" s="1"/>
      <c r="O104" s="1"/>
      <c r="P104" s="1"/>
      <c r="Q104" s="1"/>
      <c r="R104" s="1"/>
      <c r="S104" s="1"/>
      <c r="T104" s="1"/>
    </row>
    <row r="105" spans="1:20" x14ac:dyDescent="0.35">
      <c r="A105" s="1"/>
      <c r="B105" s="1"/>
      <c r="C105" s="1"/>
      <c r="D105" s="1"/>
      <c r="E105" s="1"/>
      <c r="F105" s="1"/>
      <c r="G105" s="1"/>
      <c r="H105" s="1"/>
      <c r="I105" s="1" t="s">
        <v>20</v>
      </c>
      <c r="J105" s="1">
        <v>0</v>
      </c>
      <c r="K105" s="1">
        <v>12450</v>
      </c>
      <c r="L105" s="3">
        <v>9.5000000000000001E-2</v>
      </c>
      <c r="M105" s="1"/>
      <c r="N105" s="1"/>
      <c r="O105" s="1"/>
      <c r="P105" s="1"/>
      <c r="Q105" s="1"/>
      <c r="R105" s="1"/>
      <c r="S105" s="1"/>
      <c r="T105" s="1"/>
    </row>
    <row r="106" spans="1:20" x14ac:dyDescent="0.35">
      <c r="A106" s="1"/>
      <c r="B106" s="1"/>
      <c r="C106" s="1"/>
      <c r="D106" s="1"/>
      <c r="E106" s="1"/>
      <c r="F106" s="1"/>
      <c r="G106" s="1"/>
      <c r="H106" s="1"/>
      <c r="I106" s="1" t="s">
        <v>20</v>
      </c>
      <c r="J106" s="1">
        <v>12450</v>
      </c>
      <c r="K106" s="1">
        <v>20200</v>
      </c>
      <c r="L106" s="3">
        <v>0.112</v>
      </c>
      <c r="M106" s="1"/>
      <c r="N106" s="1"/>
      <c r="O106" s="1"/>
      <c r="P106" s="1"/>
      <c r="Q106" s="1"/>
      <c r="R106" s="1"/>
      <c r="S106" s="1"/>
      <c r="T106" s="1"/>
    </row>
    <row r="107" spans="1:20" x14ac:dyDescent="0.35">
      <c r="A107" s="1"/>
      <c r="B107" s="1"/>
      <c r="C107" s="1"/>
      <c r="D107" s="1"/>
      <c r="E107" s="1"/>
      <c r="F107" s="1"/>
      <c r="G107" s="1"/>
      <c r="H107" s="1"/>
      <c r="I107" s="1" t="s">
        <v>20</v>
      </c>
      <c r="J107" s="1">
        <v>20200</v>
      </c>
      <c r="K107" s="1">
        <v>34000</v>
      </c>
      <c r="L107" s="3">
        <v>0.13300000000000001</v>
      </c>
      <c r="M107" s="1"/>
      <c r="N107" s="1"/>
      <c r="O107" s="1"/>
      <c r="P107" s="1"/>
      <c r="Q107" s="1"/>
      <c r="R107" s="1"/>
      <c r="S107" s="1"/>
      <c r="T107" s="1"/>
    </row>
    <row r="108" spans="1:20" x14ac:dyDescent="0.35">
      <c r="A108" s="1"/>
      <c r="B108" s="1"/>
      <c r="C108" s="1"/>
      <c r="D108" s="1"/>
      <c r="E108" s="1"/>
      <c r="F108" s="1"/>
      <c r="G108" s="1"/>
      <c r="H108" s="1"/>
      <c r="I108" s="1" t="s">
        <v>20</v>
      </c>
      <c r="J108" s="1">
        <v>34000</v>
      </c>
      <c r="K108" s="1">
        <v>60000</v>
      </c>
      <c r="L108" s="3">
        <v>0.17899999999999999</v>
      </c>
      <c r="M108" s="1"/>
      <c r="N108" s="1"/>
      <c r="O108" s="1"/>
      <c r="P108" s="1"/>
      <c r="Q108" s="1"/>
      <c r="R108" s="1"/>
      <c r="S108" s="1"/>
      <c r="T108" s="1"/>
    </row>
    <row r="109" spans="1:20" x14ac:dyDescent="0.35">
      <c r="A109" s="1"/>
      <c r="B109" s="1"/>
      <c r="C109" s="1"/>
      <c r="D109" s="1"/>
      <c r="E109" s="1"/>
      <c r="F109" s="1"/>
      <c r="G109" s="1"/>
      <c r="H109" s="1"/>
      <c r="I109" s="1" t="s">
        <v>20</v>
      </c>
      <c r="J109" s="1">
        <v>60000</v>
      </c>
      <c r="K109" s="1">
        <v>1000000000</v>
      </c>
      <c r="L109" s="3">
        <v>0.22500000000000001</v>
      </c>
      <c r="M109" s="1"/>
      <c r="N109" s="1"/>
      <c r="O109" s="1"/>
      <c r="P109" s="1"/>
      <c r="Q109" s="1"/>
      <c r="R109" s="1"/>
      <c r="S109" s="1"/>
      <c r="T109" s="1"/>
    </row>
    <row r="110" spans="1:20" x14ac:dyDescent="0.35">
      <c r="A110" s="1"/>
      <c r="B110" s="1"/>
      <c r="C110" s="1"/>
      <c r="D110" s="1"/>
      <c r="E110" s="1"/>
      <c r="F110" s="1"/>
      <c r="G110" s="1"/>
      <c r="H110" s="1"/>
      <c r="I110" s="1" t="s">
        <v>21</v>
      </c>
      <c r="J110" s="1">
        <v>0</v>
      </c>
      <c r="K110" s="1">
        <v>12450</v>
      </c>
      <c r="L110" s="3">
        <v>9.5000000000000001E-2</v>
      </c>
      <c r="M110" s="1"/>
      <c r="N110" s="1"/>
      <c r="O110" s="1"/>
      <c r="P110" s="1"/>
      <c r="Q110" s="1"/>
      <c r="R110" s="1"/>
      <c r="S110" s="1"/>
      <c r="T110" s="1"/>
    </row>
    <row r="111" spans="1:20" x14ac:dyDescent="0.35">
      <c r="A111" s="1"/>
      <c r="B111" s="1"/>
      <c r="C111" s="1"/>
      <c r="D111" s="1"/>
      <c r="E111" s="1"/>
      <c r="F111" s="1"/>
      <c r="G111" s="1"/>
      <c r="H111" s="1"/>
      <c r="I111" s="1" t="s">
        <v>21</v>
      </c>
      <c r="J111" s="1">
        <v>12450</v>
      </c>
      <c r="K111" s="1">
        <v>20200</v>
      </c>
      <c r="L111" s="3">
        <v>0.12</v>
      </c>
      <c r="M111" s="1"/>
      <c r="N111" s="1"/>
      <c r="O111" s="1"/>
      <c r="P111" s="1"/>
      <c r="Q111" s="1"/>
      <c r="R111" s="1"/>
      <c r="S111" s="1"/>
      <c r="T111" s="1"/>
    </row>
    <row r="112" spans="1:20" x14ac:dyDescent="0.35">
      <c r="A112" s="1"/>
      <c r="B112" s="1"/>
      <c r="C112" s="1"/>
      <c r="D112" s="1"/>
      <c r="E112" s="1"/>
      <c r="F112" s="1"/>
      <c r="G112" s="1"/>
      <c r="H112" s="1"/>
      <c r="I112" s="1" t="s">
        <v>21</v>
      </c>
      <c r="J112" s="1">
        <v>20200</v>
      </c>
      <c r="K112" s="1">
        <v>35200</v>
      </c>
      <c r="L112" s="3">
        <v>0.15</v>
      </c>
      <c r="M112" s="1"/>
      <c r="N112" s="1"/>
      <c r="O112" s="1"/>
      <c r="P112" s="1"/>
      <c r="Q112" s="1"/>
      <c r="R112" s="1"/>
      <c r="S112" s="1"/>
      <c r="T112" s="1"/>
    </row>
    <row r="113" spans="1:20" x14ac:dyDescent="0.35">
      <c r="A113" s="1"/>
      <c r="B113" s="1"/>
      <c r="C113" s="1"/>
      <c r="D113" s="1"/>
      <c r="E113" s="1"/>
      <c r="F113" s="1"/>
      <c r="G113" s="1"/>
      <c r="H113" s="1"/>
      <c r="I113" s="1" t="s">
        <v>21</v>
      </c>
      <c r="J113" s="1">
        <v>35200</v>
      </c>
      <c r="K113" s="1">
        <v>60000</v>
      </c>
      <c r="L113" s="3">
        <v>0.185</v>
      </c>
      <c r="M113" s="1"/>
      <c r="N113" s="1"/>
      <c r="O113" s="1"/>
      <c r="P113" s="1"/>
      <c r="Q113" s="1"/>
      <c r="R113" s="1"/>
      <c r="S113" s="1"/>
      <c r="T113" s="1"/>
    </row>
    <row r="114" spans="1:20" x14ac:dyDescent="0.35">
      <c r="A114" s="1"/>
      <c r="B114" s="1"/>
      <c r="C114" s="1"/>
      <c r="D114" s="1"/>
      <c r="E114" s="1"/>
      <c r="F114" s="1"/>
      <c r="G114" s="1"/>
      <c r="H114" s="1"/>
      <c r="I114" s="1" t="s">
        <v>21</v>
      </c>
      <c r="J114" s="1">
        <v>60000</v>
      </c>
      <c r="K114" s="1">
        <v>300000</v>
      </c>
      <c r="L114" s="3">
        <v>0.22500000000000001</v>
      </c>
      <c r="M114" s="1"/>
      <c r="N114" s="1"/>
      <c r="O114" s="1"/>
      <c r="P114" s="1"/>
      <c r="Q114" s="1"/>
      <c r="R114" s="1"/>
      <c r="S114" s="1"/>
      <c r="T114" s="1"/>
    </row>
    <row r="115" spans="1:20" x14ac:dyDescent="0.35">
      <c r="A115" s="1"/>
      <c r="B115" s="1"/>
      <c r="C115" s="1"/>
      <c r="D115" s="1"/>
      <c r="E115" s="1"/>
      <c r="F115" s="1"/>
      <c r="G115" s="1"/>
      <c r="H115" s="1"/>
      <c r="I115" s="1" t="s">
        <v>21</v>
      </c>
      <c r="J115" s="1">
        <v>300000</v>
      </c>
      <c r="K115" s="1">
        <v>1000000000</v>
      </c>
      <c r="L115" s="3">
        <v>0.245</v>
      </c>
      <c r="M115" s="1"/>
      <c r="N115" s="1"/>
      <c r="O115" s="1"/>
      <c r="P115" s="1"/>
      <c r="Q115" s="1"/>
      <c r="R115" s="1"/>
      <c r="S115" s="1"/>
      <c r="T115" s="1"/>
    </row>
    <row r="116" spans="1:20" x14ac:dyDescent="0.35">
      <c r="A116" s="1"/>
      <c r="B116" s="1"/>
      <c r="C116" s="1"/>
      <c r="D116" s="1"/>
      <c r="E116" s="1"/>
      <c r="F116" s="1"/>
      <c r="G116" s="1"/>
      <c r="H116" s="1"/>
      <c r="I116" s="1" t="s">
        <v>22</v>
      </c>
      <c r="J116" s="1">
        <v>0</v>
      </c>
      <c r="K116" s="1">
        <v>12450</v>
      </c>
      <c r="L116" s="3">
        <v>9.5000000000000001E-2</v>
      </c>
      <c r="M116" s="1"/>
      <c r="N116" s="1"/>
      <c r="O116" s="1"/>
      <c r="P116" s="1"/>
      <c r="Q116" s="1"/>
      <c r="R116" s="1"/>
      <c r="S116" s="1"/>
      <c r="T116" s="1"/>
    </row>
    <row r="117" spans="1:20" x14ac:dyDescent="0.35">
      <c r="A117" s="1"/>
      <c r="B117" s="1"/>
      <c r="C117" s="1"/>
      <c r="D117" s="1"/>
      <c r="E117" s="1"/>
      <c r="F117" s="1"/>
      <c r="G117" s="1"/>
      <c r="H117" s="1"/>
      <c r="I117" s="1" t="s">
        <v>22</v>
      </c>
      <c r="J117" s="1">
        <v>12450</v>
      </c>
      <c r="K117" s="1">
        <v>20200</v>
      </c>
      <c r="L117" s="3">
        <v>0.12</v>
      </c>
      <c r="M117" s="1"/>
      <c r="N117" s="1"/>
      <c r="O117" s="1"/>
      <c r="P117" s="1"/>
      <c r="Q117" s="1"/>
      <c r="R117" s="1"/>
      <c r="S117" s="1"/>
      <c r="T117" s="1"/>
    </row>
    <row r="118" spans="1:20" x14ac:dyDescent="0.35">
      <c r="A118" s="1"/>
      <c r="B118" s="1"/>
      <c r="C118" s="1"/>
      <c r="D118" s="1"/>
      <c r="E118" s="1"/>
      <c r="F118" s="1"/>
      <c r="G118" s="1"/>
      <c r="H118" s="1"/>
      <c r="I118" s="1" t="s">
        <v>22</v>
      </c>
      <c r="J118" s="1">
        <v>20200</v>
      </c>
      <c r="K118" s="1">
        <v>35200</v>
      </c>
      <c r="L118" s="3">
        <v>0.15</v>
      </c>
      <c r="M118" s="1"/>
      <c r="N118" s="1"/>
      <c r="O118" s="1"/>
      <c r="P118" s="1"/>
      <c r="Q118" s="1"/>
      <c r="R118" s="1"/>
      <c r="S118" s="1"/>
      <c r="T118" s="1"/>
    </row>
    <row r="119" spans="1:20" x14ac:dyDescent="0.35">
      <c r="A119" s="1"/>
      <c r="B119" s="1"/>
      <c r="C119" s="1"/>
      <c r="D119" s="1"/>
      <c r="E119" s="1"/>
      <c r="F119" s="1"/>
      <c r="G119" s="1"/>
      <c r="H119" s="1"/>
      <c r="I119" s="1" t="s">
        <v>22</v>
      </c>
      <c r="J119" s="1">
        <v>35200</v>
      </c>
      <c r="K119" s="1">
        <v>60000</v>
      </c>
      <c r="L119" s="3">
        <v>0.185</v>
      </c>
      <c r="M119" s="1"/>
      <c r="N119" s="1"/>
      <c r="O119" s="1"/>
      <c r="P119" s="1"/>
      <c r="Q119" s="1"/>
      <c r="R119" s="1"/>
      <c r="S119" s="1"/>
      <c r="T119" s="1"/>
    </row>
    <row r="120" spans="1:20" x14ac:dyDescent="0.35">
      <c r="A120" s="1"/>
      <c r="B120" s="1"/>
      <c r="C120" s="1"/>
      <c r="D120" s="1"/>
      <c r="E120" s="1"/>
      <c r="F120" s="1"/>
      <c r="G120" s="1"/>
      <c r="H120" s="1"/>
      <c r="I120" s="1" t="s">
        <v>22</v>
      </c>
      <c r="J120" s="1">
        <v>60000</v>
      </c>
      <c r="K120" s="1">
        <v>300000</v>
      </c>
      <c r="L120" s="3">
        <v>0.22500000000000001</v>
      </c>
      <c r="M120" s="1"/>
      <c r="N120" s="1"/>
      <c r="O120" s="1"/>
      <c r="P120" s="1"/>
      <c r="Q120" s="1"/>
      <c r="R120" s="1"/>
      <c r="S120" s="1"/>
      <c r="T120" s="1"/>
    </row>
    <row r="121" spans="1:20" x14ac:dyDescent="0.35">
      <c r="A121" s="1"/>
      <c r="B121" s="1"/>
      <c r="C121" s="1"/>
      <c r="D121" s="1"/>
      <c r="E121" s="1"/>
      <c r="F121" s="1"/>
      <c r="G121" s="1"/>
      <c r="H121" s="1"/>
      <c r="I121" s="1" t="s">
        <v>22</v>
      </c>
      <c r="J121" s="1">
        <v>300000</v>
      </c>
      <c r="K121" s="1">
        <v>1000000000</v>
      </c>
      <c r="L121" s="3">
        <v>0.245</v>
      </c>
      <c r="M121" s="1"/>
      <c r="N121" s="1"/>
      <c r="O121" s="1"/>
      <c r="P121" s="1"/>
      <c r="Q121" s="1"/>
      <c r="R121" s="1"/>
      <c r="S121" s="1"/>
      <c r="T121" s="1"/>
    </row>
  </sheetData>
  <mergeCells count="1">
    <mergeCell ref="A1:T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422dd6b-2cc3-4668-9b0c-7cf80962cf63}" enabled="1" method="Privileged" siteId="{f752ca51-e762-497a-939c-e7b7813268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Calculadora</vt:lpstr>
      <vt:lpstr>Tablas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2026-10-23T09:09:55Z</dcterms:created>
  <dcterms:modified xsi:type="dcterms:W3CDTF">2026-10-23T09:16:40Z</dcterms:modified>
</cp:coreProperties>
</file>